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24D80430-881A-483B-AABF-D752D32E1DFA}" xr6:coauthVersionLast="36" xr6:coauthVersionMax="36" xr10:uidLastSave="{00000000-0000-0000-0000-000000000000}"/>
  <bookViews>
    <workbookView xWindow="0" yWindow="0" windowWidth="12015" windowHeight="9450" tabRatio="568" xr2:uid="{00000000-000D-0000-FFFF-FFFF00000000}"/>
  </bookViews>
  <sheets>
    <sheet name="по состоянию на 1 августа" sheetId="7" r:id="rId1"/>
  </sheets>
  <definedNames>
    <definedName name="_xlnm.Print_Area" localSheetId="0">'по состоянию на 1 августа'!$A$1:$FS$35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X35" i="7" l="1"/>
  <c r="FY35" i="7" s="1"/>
  <c r="FY33" i="7"/>
  <c r="FY5" i="7"/>
  <c r="FJ35" i="7"/>
  <c r="FK35" i="7" s="1"/>
  <c r="FK34" i="7"/>
  <c r="FK33" i="7"/>
  <c r="FK32" i="7"/>
  <c r="FK31" i="7"/>
  <c r="FK30" i="7"/>
  <c r="FK29" i="7"/>
  <c r="FK28" i="7"/>
  <c r="FK27" i="7"/>
  <c r="FK26" i="7"/>
  <c r="FK25" i="7"/>
  <c r="FK24" i="7"/>
  <c r="FK23" i="7"/>
  <c r="FK22" i="7"/>
  <c r="FK21" i="7"/>
  <c r="FK20" i="7"/>
  <c r="FK19" i="7"/>
  <c r="FK18" i="7"/>
  <c r="FK17" i="7"/>
  <c r="FK16" i="7"/>
  <c r="FK15" i="7"/>
  <c r="FK14" i="7"/>
  <c r="FK13" i="7"/>
  <c r="FK12" i="7"/>
  <c r="FK11" i="7"/>
  <c r="FK10" i="7"/>
  <c r="FK9" i="7"/>
  <c r="FK8" i="7"/>
  <c r="FK7" i="7"/>
  <c r="FK6" i="7"/>
  <c r="FK5" i="7"/>
  <c r="FK4" i="7"/>
  <c r="EV35" i="7" l="1"/>
  <c r="EW35" i="7" s="1"/>
  <c r="EW34" i="7"/>
  <c r="EW33" i="7"/>
  <c r="EW32" i="7"/>
  <c r="EW31" i="7"/>
  <c r="EW30" i="7"/>
  <c r="EW29" i="7"/>
  <c r="EW28" i="7"/>
  <c r="EW27" i="7"/>
  <c r="EW26" i="7"/>
  <c r="EW25" i="7"/>
  <c r="EW24" i="7"/>
  <c r="EW23" i="7"/>
  <c r="EW22" i="7"/>
  <c r="EW21" i="7"/>
  <c r="EW20" i="7"/>
  <c r="EW19" i="7"/>
  <c r="EW18" i="7"/>
  <c r="EW17" i="7"/>
  <c r="EW16" i="7"/>
  <c r="EW15" i="7"/>
  <c r="EW14" i="7"/>
  <c r="EW13" i="7"/>
  <c r="EW12" i="7"/>
  <c r="EW11" i="7"/>
  <c r="EW10" i="7"/>
  <c r="EW9" i="7"/>
  <c r="EW8" i="7"/>
  <c r="EW7" i="7"/>
  <c r="EW6" i="7"/>
  <c r="EW5" i="7"/>
  <c r="EW4" i="7"/>
  <c r="EH35" i="7"/>
  <c r="EI35" i="7" s="1"/>
  <c r="EI34" i="7"/>
  <c r="EI33" i="7"/>
  <c r="EI32" i="7"/>
  <c r="EI31" i="7"/>
  <c r="EI30" i="7"/>
  <c r="EI29" i="7"/>
  <c r="EI28" i="7"/>
  <c r="EI27" i="7"/>
  <c r="EI26" i="7"/>
  <c r="EI25" i="7"/>
  <c r="EI24" i="7"/>
  <c r="EI23" i="7"/>
  <c r="EI22" i="7"/>
  <c r="EI21" i="7"/>
  <c r="EI20" i="7"/>
  <c r="EI19" i="7"/>
  <c r="EI18" i="7"/>
  <c r="EI17" i="7"/>
  <c r="EI16" i="7"/>
  <c r="EI15" i="7"/>
  <c r="EI14" i="7"/>
  <c r="EI13" i="7"/>
  <c r="EI12" i="7"/>
  <c r="EI11" i="7"/>
  <c r="EI10" i="7"/>
  <c r="EI9" i="7"/>
  <c r="EI8" i="7"/>
  <c r="EI7" i="7"/>
  <c r="EI6" i="7"/>
  <c r="EI5" i="7"/>
  <c r="EI4" i="7"/>
  <c r="DT35" i="7"/>
  <c r="DU35" i="7" s="1"/>
  <c r="DU34" i="7"/>
  <c r="DU33" i="7"/>
  <c r="DU32" i="7"/>
  <c r="DU31" i="7"/>
  <c r="DU30" i="7"/>
  <c r="DU29" i="7"/>
  <c r="DU28" i="7"/>
  <c r="DU27" i="7"/>
  <c r="DU26" i="7"/>
  <c r="DU25" i="7"/>
  <c r="DU24" i="7"/>
  <c r="DU23" i="7"/>
  <c r="DU22" i="7"/>
  <c r="DU21" i="7"/>
  <c r="DU20" i="7"/>
  <c r="DU19" i="7"/>
  <c r="DU18" i="7"/>
  <c r="DU17" i="7"/>
  <c r="DU16" i="7"/>
  <c r="DU15" i="7"/>
  <c r="DU14" i="7"/>
  <c r="DU13" i="7"/>
  <c r="DU12" i="7"/>
  <c r="DU11" i="7"/>
  <c r="DU10" i="7"/>
  <c r="DU9" i="7"/>
  <c r="DU8" i="7"/>
  <c r="DU7" i="7"/>
  <c r="DU6" i="7"/>
  <c r="DU5" i="7"/>
  <c r="DU4" i="7"/>
  <c r="DB35" i="7"/>
  <c r="DC35" i="7" s="1"/>
  <c r="DC34" i="7"/>
  <c r="DC33" i="7"/>
  <c r="DC32" i="7"/>
  <c r="DC31" i="7"/>
  <c r="DC30" i="7"/>
  <c r="DC29" i="7"/>
  <c r="DC28" i="7"/>
  <c r="DC27" i="7"/>
  <c r="DC26" i="7"/>
  <c r="DC25" i="7"/>
  <c r="DC24" i="7"/>
  <c r="DC23" i="7"/>
  <c r="DC22" i="7"/>
  <c r="DC21" i="7"/>
  <c r="DC20" i="7"/>
  <c r="DC19" i="7"/>
  <c r="DC18" i="7"/>
  <c r="DC17" i="7"/>
  <c r="DC16" i="7"/>
  <c r="DC15" i="7"/>
  <c r="DC14" i="7"/>
  <c r="DC13" i="7"/>
  <c r="DC12" i="7"/>
  <c r="DC11" i="7"/>
  <c r="DC10" i="7"/>
  <c r="DC9" i="7"/>
  <c r="DC8" i="7"/>
  <c r="DC7" i="7"/>
  <c r="DC6" i="7"/>
  <c r="DC5" i="7"/>
  <c r="DC4" i="7"/>
  <c r="CP35" i="7"/>
  <c r="CQ35" i="7" s="1"/>
  <c r="CQ34" i="7"/>
  <c r="CQ33" i="7"/>
  <c r="CQ32" i="7"/>
  <c r="CQ31" i="7"/>
  <c r="CQ30" i="7"/>
  <c r="CQ29" i="7"/>
  <c r="CQ28" i="7"/>
  <c r="CQ27" i="7"/>
  <c r="CQ26" i="7"/>
  <c r="CQ25" i="7"/>
  <c r="CQ24" i="7"/>
  <c r="CQ23" i="7"/>
  <c r="CQ22" i="7"/>
  <c r="CQ21" i="7"/>
  <c r="CQ20" i="7"/>
  <c r="CQ19" i="7"/>
  <c r="CQ18" i="7"/>
  <c r="CQ17" i="7"/>
  <c r="CQ16" i="7"/>
  <c r="CQ15" i="7"/>
  <c r="CQ14" i="7"/>
  <c r="CQ13" i="7"/>
  <c r="CQ12" i="7"/>
  <c r="CQ11" i="7"/>
  <c r="CQ10" i="7"/>
  <c r="CQ9" i="7"/>
  <c r="CQ8" i="7"/>
  <c r="CQ7" i="7"/>
  <c r="CQ6" i="7"/>
  <c r="CQ5" i="7"/>
  <c r="CQ4" i="7"/>
  <c r="CB35" i="7"/>
  <c r="CC35" i="7" s="1"/>
  <c r="CC34" i="7"/>
  <c r="CC33" i="7"/>
  <c r="CC32" i="7"/>
  <c r="CC31" i="7"/>
  <c r="CC30" i="7"/>
  <c r="CC29" i="7"/>
  <c r="CC28" i="7"/>
  <c r="CC27" i="7"/>
  <c r="CC26" i="7"/>
  <c r="CC25" i="7"/>
  <c r="CC24" i="7"/>
  <c r="CC23" i="7"/>
  <c r="CC22" i="7"/>
  <c r="CC21" i="7"/>
  <c r="CC20" i="7"/>
  <c r="CC19" i="7"/>
  <c r="CC18" i="7"/>
  <c r="CC17" i="7"/>
  <c r="CC16" i="7"/>
  <c r="CC15" i="7"/>
  <c r="CC14" i="7"/>
  <c r="CC13" i="7"/>
  <c r="CC12" i="7"/>
  <c r="CC11" i="7"/>
  <c r="CC10" i="7"/>
  <c r="CC9" i="7"/>
  <c r="CC8" i="7"/>
  <c r="CC7" i="7"/>
  <c r="CC6" i="7"/>
  <c r="CC5" i="7"/>
  <c r="CC4" i="7"/>
  <c r="Y34" i="7"/>
  <c r="BN35" i="7" l="1"/>
  <c r="BO35" i="7" s="1"/>
  <c r="BO34" i="7"/>
  <c r="BO33" i="7"/>
  <c r="BO32" i="7"/>
  <c r="BO31" i="7"/>
  <c r="BO30" i="7"/>
  <c r="BO29" i="7"/>
  <c r="BO28" i="7"/>
  <c r="BO27" i="7"/>
  <c r="BO26" i="7"/>
  <c r="BO25" i="7"/>
  <c r="BO24" i="7"/>
  <c r="BO23" i="7"/>
  <c r="BO22" i="7"/>
  <c r="BO21" i="7"/>
  <c r="BO20" i="7"/>
  <c r="BO19" i="7"/>
  <c r="BO18" i="7"/>
  <c r="BO17" i="7"/>
  <c r="BO16" i="7"/>
  <c r="BO15" i="7"/>
  <c r="BO14" i="7"/>
  <c r="BO13" i="7"/>
  <c r="BO12" i="7"/>
  <c r="BO11" i="7"/>
  <c r="BO10" i="7"/>
  <c r="BO9" i="7"/>
  <c r="BO8" i="7"/>
  <c r="BO7" i="7"/>
  <c r="BO6" i="7"/>
  <c r="BO5" i="7"/>
  <c r="BO4" i="7"/>
  <c r="BC4" i="7"/>
  <c r="AZ35" i="7"/>
  <c r="BA35" i="7" s="1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3" i="7"/>
  <c r="BA12" i="7"/>
  <c r="BA11" i="7"/>
  <c r="BA10" i="7"/>
  <c r="BA9" i="7"/>
  <c r="BA8" i="7"/>
  <c r="BA7" i="7"/>
  <c r="BA6" i="7"/>
  <c r="BA5" i="7"/>
  <c r="BA4" i="7"/>
  <c r="AM5" i="7"/>
  <c r="AO4" i="7"/>
  <c r="AL35" i="7"/>
  <c r="AM35" i="7" s="1"/>
  <c r="AM34" i="7"/>
  <c r="AM33" i="7"/>
  <c r="AM32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4" i="7"/>
  <c r="U35" i="7"/>
  <c r="V34" i="7"/>
  <c r="T32" i="7"/>
  <c r="V32" i="7" s="1"/>
  <c r="V31" i="7"/>
  <c r="T33" i="7"/>
  <c r="V33" i="7" s="1"/>
  <c r="V30" i="7"/>
  <c r="T29" i="7"/>
  <c r="V29" i="7" s="1"/>
  <c r="V28" i="7"/>
  <c r="T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T35" i="7" l="1"/>
  <c r="V35" i="7" s="1"/>
  <c r="V27" i="7"/>
  <c r="W35" i="7" l="1"/>
  <c r="FM34" i="7" l="1"/>
  <c r="EY34" i="7"/>
  <c r="EK34" i="7" l="1"/>
  <c r="DW34" i="7" l="1"/>
  <c r="DE34" i="7" l="1"/>
  <c r="CS34" i="7" l="1"/>
  <c r="CE34" i="7" l="1"/>
  <c r="BQ34" i="7" l="1"/>
  <c r="BC34" i="7" l="1"/>
  <c r="BB35" i="7"/>
  <c r="BC35" i="7" s="1"/>
  <c r="AO34" i="7" l="1"/>
  <c r="AN35" i="7"/>
  <c r="X35" i="7" l="1"/>
  <c r="Y35" i="7" s="1"/>
  <c r="GA33" i="7" l="1"/>
  <c r="FZ35" i="7"/>
  <c r="FM5" i="7"/>
  <c r="FM6" i="7"/>
  <c r="FM7" i="7"/>
  <c r="FM8" i="7"/>
  <c r="FM9" i="7"/>
  <c r="FM10" i="7"/>
  <c r="FM11" i="7"/>
  <c r="FM12" i="7"/>
  <c r="FM13" i="7"/>
  <c r="FM14" i="7"/>
  <c r="FM15" i="7"/>
  <c r="FM16" i="7"/>
  <c r="FM17" i="7"/>
  <c r="FM18" i="7"/>
  <c r="FM19" i="7"/>
  <c r="FM20" i="7"/>
  <c r="FM21" i="7"/>
  <c r="FM22" i="7"/>
  <c r="FM23" i="7"/>
  <c r="FM24" i="7"/>
  <c r="FM25" i="7"/>
  <c r="FM26" i="7"/>
  <c r="FM27" i="7"/>
  <c r="FM28" i="7"/>
  <c r="FM29" i="7"/>
  <c r="FM30" i="7"/>
  <c r="FM33" i="7"/>
  <c r="FM31" i="7"/>
  <c r="FM32" i="7"/>
  <c r="FM4" i="7"/>
  <c r="FL35" i="7"/>
  <c r="EX35" i="7"/>
  <c r="EY5" i="7"/>
  <c r="EY6" i="7"/>
  <c r="EY7" i="7"/>
  <c r="EY8" i="7"/>
  <c r="EY9" i="7"/>
  <c r="EY10" i="7"/>
  <c r="EY11" i="7"/>
  <c r="EY12" i="7"/>
  <c r="EY13" i="7"/>
  <c r="EY14" i="7"/>
  <c r="EY15" i="7"/>
  <c r="EY16" i="7"/>
  <c r="EY17" i="7"/>
  <c r="EY18" i="7"/>
  <c r="EY19" i="7"/>
  <c r="EY20" i="7"/>
  <c r="EY21" i="7"/>
  <c r="EY22" i="7"/>
  <c r="EY23" i="7"/>
  <c r="EY24" i="7"/>
  <c r="EY25" i="7"/>
  <c r="EY26" i="7"/>
  <c r="EY27" i="7"/>
  <c r="EY28" i="7"/>
  <c r="EY29" i="7"/>
  <c r="EY30" i="7"/>
  <c r="EY33" i="7"/>
  <c r="EY31" i="7"/>
  <c r="EY32" i="7"/>
  <c r="EY4" i="7"/>
  <c r="EK5" i="7"/>
  <c r="EK6" i="7"/>
  <c r="EK7" i="7"/>
  <c r="EK8" i="7"/>
  <c r="EK9" i="7"/>
  <c r="EK10" i="7"/>
  <c r="EK11" i="7"/>
  <c r="EK12" i="7"/>
  <c r="EK13" i="7"/>
  <c r="EK14" i="7"/>
  <c r="EK15" i="7"/>
  <c r="EK16" i="7"/>
  <c r="EK17" i="7"/>
  <c r="EK18" i="7"/>
  <c r="EK19" i="7"/>
  <c r="EK20" i="7"/>
  <c r="EK21" i="7"/>
  <c r="EK22" i="7"/>
  <c r="EK23" i="7"/>
  <c r="EK24" i="7"/>
  <c r="EK25" i="7"/>
  <c r="EK26" i="7"/>
  <c r="EK27" i="7"/>
  <c r="EK28" i="7"/>
  <c r="EK29" i="7"/>
  <c r="EK30" i="7"/>
  <c r="EK33" i="7"/>
  <c r="EK31" i="7"/>
  <c r="EK32" i="7"/>
  <c r="EK4" i="7"/>
  <c r="EJ35" i="7"/>
  <c r="EK35" i="7" s="1"/>
  <c r="DV35" i="7"/>
  <c r="DW5" i="7"/>
  <c r="DW6" i="7"/>
  <c r="DW7" i="7"/>
  <c r="DW8" i="7"/>
  <c r="DW9" i="7"/>
  <c r="DW10" i="7"/>
  <c r="DW11" i="7"/>
  <c r="DW12" i="7"/>
  <c r="DW13" i="7"/>
  <c r="DW14" i="7"/>
  <c r="DW15" i="7"/>
  <c r="DW16" i="7"/>
  <c r="DW17" i="7"/>
  <c r="DW18" i="7"/>
  <c r="DW19" i="7"/>
  <c r="DW20" i="7"/>
  <c r="DW21" i="7"/>
  <c r="DW22" i="7"/>
  <c r="DW23" i="7"/>
  <c r="DW24" i="7"/>
  <c r="DW25" i="7"/>
  <c r="DW26" i="7"/>
  <c r="DW27" i="7"/>
  <c r="DW28" i="7"/>
  <c r="DW29" i="7"/>
  <c r="DW30" i="7"/>
  <c r="DW33" i="7"/>
  <c r="DW31" i="7"/>
  <c r="DW32" i="7"/>
  <c r="DW4" i="7"/>
  <c r="DE5" i="7"/>
  <c r="DE6" i="7"/>
  <c r="DE7" i="7"/>
  <c r="DE8" i="7"/>
  <c r="DE9" i="7"/>
  <c r="DE10" i="7"/>
  <c r="DE11" i="7"/>
  <c r="DE12" i="7"/>
  <c r="DE13" i="7"/>
  <c r="DE14" i="7"/>
  <c r="DE15" i="7"/>
  <c r="DE16" i="7"/>
  <c r="DE17" i="7"/>
  <c r="DE18" i="7"/>
  <c r="DE19" i="7"/>
  <c r="DE20" i="7"/>
  <c r="DE21" i="7"/>
  <c r="DE22" i="7"/>
  <c r="DE23" i="7"/>
  <c r="DE24" i="7"/>
  <c r="DE25" i="7"/>
  <c r="DE26" i="7"/>
  <c r="DE27" i="7"/>
  <c r="DE28" i="7"/>
  <c r="DE29" i="7"/>
  <c r="DE30" i="7"/>
  <c r="DE33" i="7"/>
  <c r="DE31" i="7"/>
  <c r="DE32" i="7"/>
  <c r="DE4" i="7"/>
  <c r="DD35" i="7"/>
  <c r="CS5" i="7"/>
  <c r="CS6" i="7"/>
  <c r="CS7" i="7"/>
  <c r="CS8" i="7"/>
  <c r="CS9" i="7"/>
  <c r="CS10" i="7"/>
  <c r="CS11" i="7"/>
  <c r="CS12" i="7"/>
  <c r="CS13" i="7"/>
  <c r="CS14" i="7"/>
  <c r="CS15" i="7"/>
  <c r="CS16" i="7"/>
  <c r="CS17" i="7"/>
  <c r="CS18" i="7"/>
  <c r="CS19" i="7"/>
  <c r="CS20" i="7"/>
  <c r="CS21" i="7"/>
  <c r="CS22" i="7"/>
  <c r="CS23" i="7"/>
  <c r="CS24" i="7"/>
  <c r="CS25" i="7"/>
  <c r="CS26" i="7"/>
  <c r="CS27" i="7"/>
  <c r="CS28" i="7"/>
  <c r="CS29" i="7"/>
  <c r="CS30" i="7"/>
  <c r="CS33" i="7"/>
  <c r="CS31" i="7"/>
  <c r="CS32" i="7"/>
  <c r="CS4" i="7"/>
  <c r="CR35" i="7"/>
  <c r="CE5" i="7"/>
  <c r="CE6" i="7"/>
  <c r="CE7" i="7"/>
  <c r="CE8" i="7"/>
  <c r="CE9" i="7"/>
  <c r="CE10" i="7"/>
  <c r="CE11" i="7"/>
  <c r="CE12" i="7"/>
  <c r="CE13" i="7"/>
  <c r="CE14" i="7"/>
  <c r="CE15" i="7"/>
  <c r="CE16" i="7"/>
  <c r="CE17" i="7"/>
  <c r="CE18" i="7"/>
  <c r="CE19" i="7"/>
  <c r="CE20" i="7"/>
  <c r="CE21" i="7"/>
  <c r="CE22" i="7"/>
  <c r="CE23" i="7"/>
  <c r="CE24" i="7"/>
  <c r="CE25" i="7"/>
  <c r="CE26" i="7"/>
  <c r="CE27" i="7"/>
  <c r="CE28" i="7"/>
  <c r="CE29" i="7"/>
  <c r="CE30" i="7"/>
  <c r="CE33" i="7"/>
  <c r="CE31" i="7"/>
  <c r="CE32" i="7"/>
  <c r="CE4" i="7"/>
  <c r="CD35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3" i="7"/>
  <c r="BQ31" i="7"/>
  <c r="BQ32" i="7"/>
  <c r="BQ4" i="7"/>
  <c r="BP35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3" i="7"/>
  <c r="BC31" i="7"/>
  <c r="BC32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3" i="7"/>
  <c r="AO31" i="7"/>
  <c r="AO32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3" i="7"/>
  <c r="Y31" i="7"/>
  <c r="Y32" i="7"/>
  <c r="Y4" i="7"/>
  <c r="S4" i="7"/>
  <c r="DX35" i="7"/>
  <c r="D4" i="7"/>
  <c r="G4" i="7"/>
  <c r="D5" i="7"/>
  <c r="G5" i="7"/>
  <c r="D6" i="7"/>
  <c r="G6" i="7"/>
  <c r="D7" i="7"/>
  <c r="G7" i="7"/>
  <c r="D8" i="7"/>
  <c r="G8" i="7"/>
  <c r="D9" i="7"/>
  <c r="G9" i="7"/>
  <c r="D10" i="7"/>
  <c r="G10" i="7"/>
  <c r="D11" i="7"/>
  <c r="G11" i="7"/>
  <c r="D12" i="7"/>
  <c r="G12" i="7"/>
  <c r="D13" i="7"/>
  <c r="G13" i="7"/>
  <c r="D14" i="7"/>
  <c r="G14" i="7"/>
  <c r="D15" i="7"/>
  <c r="G15" i="7"/>
  <c r="D16" i="7"/>
  <c r="G16" i="7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B33" i="7"/>
  <c r="B35" i="7" s="1"/>
  <c r="E33" i="7"/>
  <c r="E35" i="7" s="1"/>
  <c r="F33" i="7"/>
  <c r="G33" i="7" s="1"/>
  <c r="D31" i="7"/>
  <c r="G31" i="7"/>
  <c r="D32" i="7"/>
  <c r="G32" i="7"/>
  <c r="C35" i="7"/>
  <c r="AA4" i="7"/>
  <c r="AC4" i="7"/>
  <c r="AA5" i="7"/>
  <c r="AC5" i="7"/>
  <c r="AA6" i="7"/>
  <c r="AC6" i="7"/>
  <c r="AA7" i="7"/>
  <c r="AC7" i="7"/>
  <c r="AA8" i="7"/>
  <c r="AC8" i="7"/>
  <c r="AA9" i="7"/>
  <c r="AC9" i="7"/>
  <c r="AA10" i="7"/>
  <c r="AC10" i="7"/>
  <c r="AA11" i="7"/>
  <c r="AC11" i="7"/>
  <c r="AA12" i="7"/>
  <c r="AC12" i="7"/>
  <c r="AA13" i="7"/>
  <c r="AC13" i="7"/>
  <c r="AA14" i="7"/>
  <c r="AC14" i="7"/>
  <c r="AA15" i="7"/>
  <c r="AC15" i="7"/>
  <c r="AA16" i="7"/>
  <c r="AC16" i="7"/>
  <c r="AA17" i="7"/>
  <c r="AC17" i="7"/>
  <c r="AA18" i="7"/>
  <c r="AC18" i="7"/>
  <c r="AA19" i="7"/>
  <c r="AC19" i="7"/>
  <c r="AA20" i="7"/>
  <c r="AC20" i="7"/>
  <c r="AA21" i="7"/>
  <c r="AC21" i="7"/>
  <c r="AA22" i="7"/>
  <c r="AC22" i="7"/>
  <c r="AA23" i="7"/>
  <c r="AC23" i="7"/>
  <c r="AA24" i="7"/>
  <c r="AC24" i="7"/>
  <c r="AA25" i="7"/>
  <c r="AC25" i="7"/>
  <c r="AA26" i="7"/>
  <c r="AC26" i="7"/>
  <c r="AA27" i="7"/>
  <c r="AC27" i="7"/>
  <c r="AA28" i="7"/>
  <c r="AC28" i="7"/>
  <c r="AA29" i="7"/>
  <c r="AC29" i="7"/>
  <c r="AA30" i="7"/>
  <c r="AC30" i="7"/>
  <c r="AA33" i="7"/>
  <c r="AB33" i="7"/>
  <c r="AA31" i="7"/>
  <c r="AC31" i="7"/>
  <c r="AA32" i="7"/>
  <c r="AC32" i="7"/>
  <c r="Z35" i="7"/>
  <c r="AB35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R33" i="7"/>
  <c r="AS31" i="7"/>
  <c r="AS32" i="7"/>
  <c r="AP35" i="7"/>
  <c r="F35" i="7" l="1"/>
  <c r="G35" i="7" s="1"/>
  <c r="D33" i="7"/>
  <c r="AC35" i="7"/>
  <c r="AS33" i="7"/>
  <c r="AC33" i="7"/>
  <c r="AA35" i="7"/>
  <c r="D35" i="7"/>
  <c r="AR35" i="7"/>
  <c r="AS35" i="7" s="1"/>
  <c r="FH34" i="7"/>
  <c r="FH11" i="7"/>
  <c r="FH33" i="7"/>
  <c r="FV35" i="7"/>
  <c r="ET34" i="7"/>
  <c r="ET29" i="7"/>
  <c r="ET11" i="7"/>
  <c r="ET33" i="7"/>
  <c r="EF29" i="7"/>
  <c r="EF34" i="7"/>
  <c r="EF11" i="7"/>
  <c r="EF33" i="7"/>
  <c r="DR34" i="7"/>
  <c r="DR33" i="7"/>
  <c r="DR29" i="7"/>
  <c r="DR11" i="7"/>
  <c r="CZ34" i="7"/>
  <c r="CZ33" i="7"/>
  <c r="CZ29" i="7"/>
  <c r="CZ11" i="7"/>
  <c r="CN34" i="7"/>
  <c r="CN29" i="7"/>
  <c r="CN11" i="7"/>
  <c r="CN33" i="7"/>
  <c r="BZ29" i="7"/>
  <c r="BZ34" i="7"/>
  <c r="BZ11" i="7"/>
  <c r="BZ33" i="7"/>
  <c r="FW5" i="7"/>
  <c r="FI32" i="7"/>
  <c r="FI31" i="7"/>
  <c r="FI30" i="7"/>
  <c r="FI28" i="7"/>
  <c r="FI27" i="7"/>
  <c r="FI26" i="7"/>
  <c r="FI25" i="7"/>
  <c r="FI24" i="7"/>
  <c r="FI23" i="7"/>
  <c r="FI22" i="7"/>
  <c r="FI21" i="7"/>
  <c r="FI20" i="7"/>
  <c r="FI19" i="7"/>
  <c r="FI17" i="7"/>
  <c r="FI16" i="7"/>
  <c r="FI15" i="7"/>
  <c r="FI14" i="7"/>
  <c r="FI13" i="7"/>
  <c r="FI12" i="7"/>
  <c r="FI10" i="7"/>
  <c r="FI8" i="7"/>
  <c r="FI7" i="7"/>
  <c r="FI6" i="7"/>
  <c r="FI5" i="7"/>
  <c r="FI4" i="7"/>
  <c r="EU32" i="7"/>
  <c r="EU31" i="7"/>
  <c r="EU30" i="7"/>
  <c r="EU28" i="7"/>
  <c r="EU27" i="7"/>
  <c r="EU26" i="7"/>
  <c r="EU25" i="7"/>
  <c r="EU24" i="7"/>
  <c r="EU23" i="7"/>
  <c r="EU22" i="7"/>
  <c r="EU21" i="7"/>
  <c r="EU20" i="7"/>
  <c r="EU19" i="7"/>
  <c r="EU18" i="7"/>
  <c r="EU17" i="7"/>
  <c r="EU16" i="7"/>
  <c r="EU15" i="7"/>
  <c r="EU14" i="7"/>
  <c r="EU13" i="7"/>
  <c r="EU12" i="7"/>
  <c r="EU10" i="7"/>
  <c r="EU9" i="7"/>
  <c r="EU8" i="7"/>
  <c r="EU7" i="7"/>
  <c r="EU6" i="7"/>
  <c r="EU5" i="7"/>
  <c r="EU4" i="7"/>
  <c r="EG32" i="7"/>
  <c r="EG31" i="7"/>
  <c r="EG30" i="7"/>
  <c r="EG27" i="7"/>
  <c r="EG26" i="7"/>
  <c r="EG25" i="7"/>
  <c r="EG24" i="7"/>
  <c r="EG23" i="7"/>
  <c r="EG22" i="7"/>
  <c r="EG20" i="7"/>
  <c r="EG19" i="7"/>
  <c r="EG18" i="7"/>
  <c r="EG17" i="7"/>
  <c r="EG16" i="7"/>
  <c r="EG15" i="7"/>
  <c r="EG14" i="7"/>
  <c r="EG13" i="7"/>
  <c r="EG12" i="7"/>
  <c r="EG10" i="7"/>
  <c r="EG9" i="7"/>
  <c r="EG8" i="7"/>
  <c r="EG7" i="7"/>
  <c r="EG6" i="7"/>
  <c r="EG5" i="7"/>
  <c r="EG4" i="7"/>
  <c r="DS32" i="7"/>
  <c r="DS31" i="7"/>
  <c r="DS30" i="7"/>
  <c r="DS28" i="7"/>
  <c r="DS27" i="7"/>
  <c r="DS26" i="7"/>
  <c r="DS25" i="7"/>
  <c r="DS24" i="7"/>
  <c r="DS23" i="7"/>
  <c r="DS22" i="7"/>
  <c r="DS21" i="7"/>
  <c r="DS20" i="7"/>
  <c r="DS19" i="7"/>
  <c r="DS18" i="7"/>
  <c r="DS17" i="7"/>
  <c r="DS16" i="7"/>
  <c r="DS15" i="7"/>
  <c r="DS14" i="7"/>
  <c r="DS13" i="7"/>
  <c r="DS12" i="7"/>
  <c r="DS10" i="7"/>
  <c r="DS9" i="7"/>
  <c r="DS8" i="7"/>
  <c r="DS7" i="7"/>
  <c r="DS6" i="7"/>
  <c r="DS5" i="7"/>
  <c r="DS4" i="7"/>
  <c r="DA32" i="7"/>
  <c r="DA31" i="7"/>
  <c r="DA30" i="7"/>
  <c r="DA28" i="7"/>
  <c r="DA27" i="7"/>
  <c r="DA26" i="7"/>
  <c r="DA25" i="7"/>
  <c r="DA24" i="7"/>
  <c r="DA23" i="7"/>
  <c r="DA21" i="7"/>
  <c r="DA20" i="7"/>
  <c r="DA19" i="7"/>
  <c r="DA18" i="7"/>
  <c r="DA17" i="7"/>
  <c r="DA16" i="7"/>
  <c r="DA15" i="7"/>
  <c r="DA14" i="7"/>
  <c r="DA13" i="7"/>
  <c r="DA12" i="7"/>
  <c r="DA10" i="7"/>
  <c r="DA9" i="7"/>
  <c r="DA8" i="7"/>
  <c r="DA7" i="7"/>
  <c r="DA6" i="7"/>
  <c r="DA5" i="7"/>
  <c r="DA4" i="7"/>
  <c r="CO4" i="7"/>
  <c r="CO32" i="7"/>
  <c r="CO31" i="7"/>
  <c r="CO30" i="7"/>
  <c r="CO28" i="7"/>
  <c r="CO27" i="7"/>
  <c r="CO26" i="7"/>
  <c r="CO25" i="7"/>
  <c r="CO24" i="7"/>
  <c r="CO23" i="7"/>
  <c r="CO22" i="7"/>
  <c r="CO21" i="7"/>
  <c r="CO20" i="7"/>
  <c r="CO19" i="7"/>
  <c r="CO18" i="7"/>
  <c r="CO17" i="7"/>
  <c r="CO16" i="7"/>
  <c r="CO15" i="7"/>
  <c r="CO14" i="7"/>
  <c r="CO13" i="7"/>
  <c r="CO12" i="7"/>
  <c r="CO10" i="7"/>
  <c r="CO9" i="7"/>
  <c r="CO8" i="7"/>
  <c r="CO7" i="7"/>
  <c r="CO6" i="7"/>
  <c r="CO5" i="7"/>
  <c r="CA5" i="7"/>
  <c r="CA6" i="7"/>
  <c r="CA7" i="7"/>
  <c r="CA8" i="7"/>
  <c r="CA9" i="7"/>
  <c r="CA10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30" i="7"/>
  <c r="CA31" i="7"/>
  <c r="CA32" i="7"/>
  <c r="CA4" i="7"/>
  <c r="BM5" i="7"/>
  <c r="BM6" i="7"/>
  <c r="BM7" i="7"/>
  <c r="BM9" i="7"/>
  <c r="BM10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27" i="7"/>
  <c r="BM28" i="7"/>
  <c r="BM30" i="7"/>
  <c r="BM31" i="7"/>
  <c r="BM32" i="7"/>
  <c r="BM4" i="7"/>
  <c r="BL34" i="7"/>
  <c r="BL29" i="7"/>
  <c r="BL11" i="7"/>
  <c r="BL33" i="7"/>
  <c r="AY5" i="7"/>
  <c r="AY6" i="7"/>
  <c r="AY7" i="7"/>
  <c r="AY8" i="7"/>
  <c r="AY9" i="7"/>
  <c r="AY10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30" i="7"/>
  <c r="AY31" i="7"/>
  <c r="AY32" i="7"/>
  <c r="AY4" i="7"/>
  <c r="P4" i="7"/>
  <c r="AX33" i="7"/>
  <c r="FH35" i="7" l="1"/>
  <c r="CZ35" i="7"/>
  <c r="EF35" i="7"/>
  <c r="CN35" i="7"/>
  <c r="BL35" i="7"/>
  <c r="BZ35" i="7"/>
  <c r="ET35" i="7"/>
  <c r="DR35" i="7"/>
  <c r="AX29" i="7"/>
  <c r="AX34" i="7"/>
  <c r="AX11" i="7"/>
  <c r="AK5" i="7"/>
  <c r="AK6" i="7"/>
  <c r="AK7" i="7"/>
  <c r="AK8" i="7"/>
  <c r="AK9" i="7"/>
  <c r="AK10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30" i="7"/>
  <c r="AK31" i="7"/>
  <c r="AK32" i="7"/>
  <c r="AK4" i="7"/>
  <c r="AJ34" i="7"/>
  <c r="AJ29" i="7"/>
  <c r="AJ11" i="7"/>
  <c r="AJ33" i="7"/>
  <c r="S32" i="7"/>
  <c r="S31" i="7"/>
  <c r="S30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0" i="7"/>
  <c r="S9" i="7"/>
  <c r="S8" i="7"/>
  <c r="S7" i="7"/>
  <c r="S6" i="7"/>
  <c r="S5" i="7"/>
  <c r="P5" i="7"/>
  <c r="R33" i="7"/>
  <c r="R34" i="7"/>
  <c r="R29" i="7"/>
  <c r="R11" i="7"/>
  <c r="AX35" i="7" l="1"/>
  <c r="AJ35" i="7"/>
  <c r="R35" i="7"/>
  <c r="Q34" i="7"/>
  <c r="Q33" i="7"/>
  <c r="S33" i="7" s="1"/>
  <c r="AK33" i="7" l="1"/>
  <c r="DS34" i="7"/>
  <c r="CO34" i="7"/>
  <c r="FI34" i="7"/>
  <c r="EG34" i="7"/>
  <c r="DA34" i="7"/>
  <c r="EU34" i="7"/>
  <c r="BM34" i="7"/>
  <c r="CA34" i="7"/>
  <c r="AK34" i="7"/>
  <c r="FW33" i="7"/>
  <c r="CA33" i="7"/>
  <c r="EG33" i="7"/>
  <c r="DA33" i="7"/>
  <c r="EU33" i="7"/>
  <c r="DS33" i="7"/>
  <c r="CO33" i="7"/>
  <c r="BM33" i="7"/>
  <c r="AY33" i="7"/>
  <c r="FI33" i="7"/>
  <c r="AY34" i="7"/>
  <c r="S34" i="7"/>
  <c r="Q29" i="7"/>
  <c r="Q11" i="7"/>
  <c r="FI11" i="7" l="1"/>
  <c r="CA11" i="7"/>
  <c r="EG11" i="7"/>
  <c r="CO11" i="7"/>
  <c r="EU11" i="7"/>
  <c r="DA11" i="7"/>
  <c r="BM11" i="7"/>
  <c r="DS11" i="7"/>
  <c r="Q35" i="7"/>
  <c r="AY11" i="7"/>
  <c r="S11" i="7"/>
  <c r="AK11" i="7"/>
  <c r="FW29" i="7"/>
  <c r="DS29" i="7"/>
  <c r="EG29" i="7"/>
  <c r="CO29" i="7"/>
  <c r="FI29" i="7"/>
  <c r="DA29" i="7"/>
  <c r="CA29" i="7"/>
  <c r="EU29" i="7"/>
  <c r="BM29" i="7"/>
  <c r="AK29" i="7"/>
  <c r="AY29" i="7"/>
  <c r="S29" i="7"/>
  <c r="O33" i="7"/>
  <c r="FW35" i="7" l="1"/>
  <c r="CA35" i="7"/>
  <c r="DA35" i="7"/>
  <c r="DS35" i="7"/>
  <c r="CO35" i="7"/>
  <c r="EU35" i="7"/>
  <c r="BM35" i="7"/>
  <c r="FI35" i="7"/>
  <c r="EG35" i="7"/>
  <c r="AY35" i="7"/>
  <c r="S35" i="7"/>
  <c r="AK35" i="7"/>
  <c r="AI5" i="7"/>
  <c r="AI6" i="7"/>
  <c r="AI7" i="7"/>
  <c r="AI8" i="7"/>
  <c r="AI9" i="7"/>
  <c r="AI10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8" i="7"/>
  <c r="AI30" i="7"/>
  <c r="AI31" i="7"/>
  <c r="AI32" i="7"/>
  <c r="AI4" i="7"/>
  <c r="AH33" i="7"/>
  <c r="O35" i="7"/>
  <c r="P6" i="7"/>
  <c r="P7" i="7"/>
  <c r="P8" i="7"/>
  <c r="P9" i="7"/>
  <c r="P10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8" i="7"/>
  <c r="P30" i="7"/>
  <c r="P31" i="7"/>
  <c r="P32" i="7"/>
  <c r="M4" i="7"/>
  <c r="J4" i="7"/>
  <c r="N34" i="7"/>
  <c r="AI34" i="7" s="1"/>
  <c r="N29" i="7"/>
  <c r="P29" i="7" s="1"/>
  <c r="N27" i="7"/>
  <c r="AI27" i="7" s="1"/>
  <c r="N11" i="7"/>
  <c r="AI11" i="7" s="1"/>
  <c r="N33" i="7"/>
  <c r="P33" i="7" s="1"/>
  <c r="FS32" i="7"/>
  <c r="FQ32" i="7"/>
  <c r="FG32" i="7"/>
  <c r="FE32" i="7"/>
  <c r="FC32" i="7"/>
  <c r="ES32" i="7"/>
  <c r="EQ32" i="7"/>
  <c r="EO32" i="7"/>
  <c r="EE32" i="7"/>
  <c r="EC32" i="7"/>
  <c r="EA32" i="7"/>
  <c r="DQ32" i="7"/>
  <c r="DO32" i="7"/>
  <c r="DM32" i="7"/>
  <c r="DG32" i="7"/>
  <c r="CY32" i="7"/>
  <c r="CW32" i="7"/>
  <c r="CM32" i="7"/>
  <c r="CK32" i="7"/>
  <c r="CI32" i="7"/>
  <c r="BY32" i="7"/>
  <c r="BW32" i="7"/>
  <c r="BU32" i="7"/>
  <c r="BK32" i="7"/>
  <c r="BI32" i="7"/>
  <c r="BG32" i="7"/>
  <c r="AW32" i="7"/>
  <c r="AU32" i="7"/>
  <c r="AG32" i="7"/>
  <c r="AE32" i="7"/>
  <c r="M32" i="7"/>
  <c r="J32" i="7"/>
  <c r="AI33" i="7" l="1"/>
  <c r="AI29" i="7"/>
  <c r="P27" i="7"/>
  <c r="P11" i="7"/>
  <c r="AH35" i="7"/>
  <c r="P34" i="7"/>
  <c r="N35" i="7"/>
  <c r="P35" i="7" s="1"/>
  <c r="AI35" i="7" l="1"/>
  <c r="FU33" i="7"/>
  <c r="FG5" i="7"/>
  <c r="FG6" i="7"/>
  <c r="FG7" i="7"/>
  <c r="FG8" i="7"/>
  <c r="FG9" i="7"/>
  <c r="FG10" i="7"/>
  <c r="FG11" i="7"/>
  <c r="FG12" i="7"/>
  <c r="FG13" i="7"/>
  <c r="FG14" i="7"/>
  <c r="FG15" i="7"/>
  <c r="FG16" i="7"/>
  <c r="FG17" i="7"/>
  <c r="FG18" i="7"/>
  <c r="FG19" i="7"/>
  <c r="FG20" i="7"/>
  <c r="FG21" i="7"/>
  <c r="FG23" i="7"/>
  <c r="FG24" i="7"/>
  <c r="FG25" i="7"/>
  <c r="FG27" i="7"/>
  <c r="FG29" i="7"/>
  <c r="FG30" i="7"/>
  <c r="FG31" i="7"/>
  <c r="FG4" i="7"/>
  <c r="ES5" i="7"/>
  <c r="ES6" i="7"/>
  <c r="ES7" i="7"/>
  <c r="ES8" i="7"/>
  <c r="ES9" i="7"/>
  <c r="ES10" i="7"/>
  <c r="ES11" i="7"/>
  <c r="ES12" i="7"/>
  <c r="ES13" i="7"/>
  <c r="ES14" i="7"/>
  <c r="ES15" i="7"/>
  <c r="ES16" i="7"/>
  <c r="ES17" i="7"/>
  <c r="ES18" i="7"/>
  <c r="ES19" i="7"/>
  <c r="ES20" i="7"/>
  <c r="ES21" i="7"/>
  <c r="ES22" i="7"/>
  <c r="ES23" i="7"/>
  <c r="ES24" i="7"/>
  <c r="ES25" i="7"/>
  <c r="ES26" i="7"/>
  <c r="ES27" i="7"/>
  <c r="ES28" i="7"/>
  <c r="ES29" i="7"/>
  <c r="ES30" i="7"/>
  <c r="ES31" i="7"/>
  <c r="ES4" i="7"/>
  <c r="EE5" i="7"/>
  <c r="EE6" i="7"/>
  <c r="EE7" i="7"/>
  <c r="EE8" i="7"/>
  <c r="EE9" i="7"/>
  <c r="EE10" i="7"/>
  <c r="EE11" i="7"/>
  <c r="EE12" i="7"/>
  <c r="EE13" i="7"/>
  <c r="EE14" i="7"/>
  <c r="EE15" i="7"/>
  <c r="EE16" i="7"/>
  <c r="EE17" i="7"/>
  <c r="EE18" i="7"/>
  <c r="EE19" i="7"/>
  <c r="EE20" i="7"/>
  <c r="EE21" i="7"/>
  <c r="EE22" i="7"/>
  <c r="EE23" i="7"/>
  <c r="EE24" i="7"/>
  <c r="EE25" i="7"/>
  <c r="EE27" i="7"/>
  <c r="EE28" i="7"/>
  <c r="EE29" i="7"/>
  <c r="EE30" i="7"/>
  <c r="EE31" i="7"/>
  <c r="EE4" i="7"/>
  <c r="DQ5" i="7"/>
  <c r="DQ6" i="7"/>
  <c r="DQ7" i="7"/>
  <c r="DQ8" i="7"/>
  <c r="DQ9" i="7"/>
  <c r="DQ10" i="7"/>
  <c r="DQ11" i="7"/>
  <c r="DQ12" i="7"/>
  <c r="DQ13" i="7"/>
  <c r="DQ14" i="7"/>
  <c r="DQ15" i="7"/>
  <c r="DQ16" i="7"/>
  <c r="DQ17" i="7"/>
  <c r="DQ18" i="7"/>
  <c r="DQ19" i="7"/>
  <c r="DQ20" i="7"/>
  <c r="DQ21" i="7"/>
  <c r="DQ22" i="7"/>
  <c r="DQ23" i="7"/>
  <c r="DQ24" i="7"/>
  <c r="DQ25" i="7"/>
  <c r="DQ26" i="7"/>
  <c r="DQ27" i="7"/>
  <c r="DQ28" i="7"/>
  <c r="DQ29" i="7"/>
  <c r="DQ30" i="7"/>
  <c r="DQ31" i="7"/>
  <c r="DQ4" i="7"/>
  <c r="DI11" i="7"/>
  <c r="DI12" i="7"/>
  <c r="DI33" i="7"/>
  <c r="DG5" i="7"/>
  <c r="DG6" i="7"/>
  <c r="DG7" i="7"/>
  <c r="DG8" i="7"/>
  <c r="DG9" i="7"/>
  <c r="DG10" i="7"/>
  <c r="DG11" i="7"/>
  <c r="DG12" i="7"/>
  <c r="DG13" i="7"/>
  <c r="DG14" i="7"/>
  <c r="DG15" i="7"/>
  <c r="DG16" i="7"/>
  <c r="DG17" i="7"/>
  <c r="DG18" i="7"/>
  <c r="DG19" i="7"/>
  <c r="DG20" i="7"/>
  <c r="DG21" i="7"/>
  <c r="DG22" i="7"/>
  <c r="DG23" i="7"/>
  <c r="DG24" i="7"/>
  <c r="DG25" i="7"/>
  <c r="DG26" i="7"/>
  <c r="DG27" i="7"/>
  <c r="DG28" i="7"/>
  <c r="DG29" i="7"/>
  <c r="DG30" i="7"/>
  <c r="DG31" i="7"/>
  <c r="DG4" i="7"/>
  <c r="CM4" i="7"/>
  <c r="CM5" i="7"/>
  <c r="CM6" i="7"/>
  <c r="CM7" i="7"/>
  <c r="CM8" i="7"/>
  <c r="CM9" i="7"/>
  <c r="CM10" i="7"/>
  <c r="CM11" i="7"/>
  <c r="CM12" i="7"/>
  <c r="CM13" i="7"/>
  <c r="CM14" i="7"/>
  <c r="CM15" i="7"/>
  <c r="CM16" i="7"/>
  <c r="CM17" i="7"/>
  <c r="CM18" i="7"/>
  <c r="CM19" i="7"/>
  <c r="CM20" i="7"/>
  <c r="CM21" i="7"/>
  <c r="CM22" i="7"/>
  <c r="CM23" i="7"/>
  <c r="CM24" i="7"/>
  <c r="CM25" i="7"/>
  <c r="CM26" i="7"/>
  <c r="CM27" i="7"/>
  <c r="CM28" i="7"/>
  <c r="CM29" i="7"/>
  <c r="CM30" i="7"/>
  <c r="CM31" i="7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4" i="7"/>
  <c r="BK4" i="7"/>
  <c r="BK5" i="7"/>
  <c r="BK6" i="7"/>
  <c r="BK7" i="7"/>
  <c r="BK8" i="7"/>
  <c r="BK9" i="7"/>
  <c r="BK10" i="7"/>
  <c r="BK11" i="7"/>
  <c r="BK12" i="7"/>
  <c r="BK13" i="7"/>
  <c r="BK14" i="7"/>
  <c r="BK15" i="7"/>
  <c r="BK16" i="7"/>
  <c r="BK17" i="7"/>
  <c r="BK18" i="7"/>
  <c r="BK19" i="7"/>
  <c r="BK20" i="7"/>
  <c r="BK21" i="7"/>
  <c r="BK22" i="7"/>
  <c r="BK23" i="7"/>
  <c r="BK24" i="7"/>
  <c r="BK25" i="7"/>
  <c r="BK26" i="7"/>
  <c r="BK27" i="7"/>
  <c r="BK28" i="7"/>
  <c r="BK29" i="7"/>
  <c r="BK30" i="7"/>
  <c r="BK31" i="7"/>
  <c r="AW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7" i="7"/>
  <c r="AW28" i="7"/>
  <c r="AW29" i="7"/>
  <c r="AW30" i="7"/>
  <c r="AW31" i="7"/>
  <c r="AW4" i="7"/>
  <c r="FF33" i="7"/>
  <c r="FG33" i="7" s="1"/>
  <c r="FF35" i="7" l="1"/>
  <c r="ER33" i="7"/>
  <c r="ES33" i="7" s="1"/>
  <c r="ED33" i="7"/>
  <c r="EE33" i="7" s="1"/>
  <c r="DP33" i="7"/>
  <c r="DQ33" i="7" s="1"/>
  <c r="DH35" i="7"/>
  <c r="DF33" i="7"/>
  <c r="DG33" i="7" s="1"/>
  <c r="CL33" i="7"/>
  <c r="CM33" i="7" s="1"/>
  <c r="BX33" i="7"/>
  <c r="BY33" i="7" s="1"/>
  <c r="BJ33" i="7"/>
  <c r="BK33" i="7" s="1"/>
  <c r="AV33" i="7"/>
  <c r="AW33" i="7" s="1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4" i="7"/>
  <c r="M5" i="7"/>
  <c r="ER35" i="7" l="1"/>
  <c r="DP35" i="7"/>
  <c r="BX35" i="7"/>
  <c r="ED35" i="7"/>
  <c r="AV35" i="7"/>
  <c r="DF35" i="7"/>
  <c r="BJ35" i="7"/>
  <c r="CL35" i="7"/>
  <c r="FT35" i="7"/>
  <c r="AF33" i="7"/>
  <c r="AG33" i="7" s="1"/>
  <c r="K3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L33" i="7"/>
  <c r="M33" i="7" s="1"/>
  <c r="DQ35" i="7" l="1"/>
  <c r="L35" i="7"/>
  <c r="M35" i="7" s="1"/>
  <c r="BK35" i="7"/>
  <c r="EE35" i="7"/>
  <c r="AF35" i="7"/>
  <c r="AG35" i="7" s="1"/>
  <c r="FU35" i="7"/>
  <c r="CM35" i="7"/>
  <c r="FG35" i="7"/>
  <c r="DG35" i="7"/>
  <c r="DI35" i="7"/>
  <c r="ES35" i="7"/>
  <c r="AW35" i="7"/>
  <c r="BY35" i="7"/>
  <c r="AU4" i="7"/>
  <c r="FS5" i="7" l="1"/>
  <c r="FS6" i="7"/>
  <c r="FS17" i="7"/>
  <c r="FS21" i="7"/>
  <c r="FS24" i="7"/>
  <c r="FS33" i="7"/>
  <c r="FS4" i="7"/>
  <c r="FR35" i="7"/>
  <c r="FE5" i="7"/>
  <c r="FE6" i="7"/>
  <c r="FE7" i="7"/>
  <c r="FE8" i="7"/>
  <c r="FE9" i="7"/>
  <c r="FE10" i="7"/>
  <c r="FE11" i="7"/>
  <c r="FE12" i="7"/>
  <c r="FE13" i="7"/>
  <c r="FE14" i="7"/>
  <c r="FE15" i="7"/>
  <c r="FE16" i="7"/>
  <c r="FE17" i="7"/>
  <c r="FE18" i="7"/>
  <c r="FE19" i="7"/>
  <c r="FE20" i="7"/>
  <c r="FE21" i="7"/>
  <c r="FE22" i="7"/>
  <c r="FE23" i="7"/>
  <c r="FE24" i="7"/>
  <c r="FE25" i="7"/>
  <c r="FE26" i="7"/>
  <c r="FE27" i="7"/>
  <c r="FE28" i="7"/>
  <c r="FE29" i="7"/>
  <c r="FE30" i="7"/>
  <c r="FE33" i="7"/>
  <c r="FE31" i="7"/>
  <c r="FE4" i="7"/>
  <c r="FD35" i="7"/>
  <c r="EP35" i="7"/>
  <c r="EQ5" i="7"/>
  <c r="EQ6" i="7"/>
  <c r="EQ7" i="7"/>
  <c r="EQ8" i="7"/>
  <c r="EQ9" i="7"/>
  <c r="EQ10" i="7"/>
  <c r="EQ11" i="7"/>
  <c r="EQ12" i="7"/>
  <c r="EQ13" i="7"/>
  <c r="EQ14" i="7"/>
  <c r="EQ15" i="7"/>
  <c r="EQ16" i="7"/>
  <c r="EQ17" i="7"/>
  <c r="EQ18" i="7"/>
  <c r="EQ19" i="7"/>
  <c r="EQ20" i="7"/>
  <c r="EQ21" i="7"/>
  <c r="EQ22" i="7"/>
  <c r="EQ23" i="7"/>
  <c r="EQ24" i="7"/>
  <c r="EQ25" i="7"/>
  <c r="EQ26" i="7"/>
  <c r="EQ27" i="7"/>
  <c r="EQ28" i="7"/>
  <c r="EQ29" i="7"/>
  <c r="EQ30" i="7"/>
  <c r="EQ33" i="7"/>
  <c r="EQ31" i="7"/>
  <c r="EQ4" i="7"/>
  <c r="EC5" i="7"/>
  <c r="EC6" i="7"/>
  <c r="EC7" i="7"/>
  <c r="EC8" i="7"/>
  <c r="EC9" i="7"/>
  <c r="EC10" i="7"/>
  <c r="EC11" i="7"/>
  <c r="EC12" i="7"/>
  <c r="EC13" i="7"/>
  <c r="EC14" i="7"/>
  <c r="EC15" i="7"/>
  <c r="EC16" i="7"/>
  <c r="EC17" i="7"/>
  <c r="EC18" i="7"/>
  <c r="EC19" i="7"/>
  <c r="EC20" i="7"/>
  <c r="EC21" i="7"/>
  <c r="EC22" i="7"/>
  <c r="EC23" i="7"/>
  <c r="EC24" i="7"/>
  <c r="EC25" i="7"/>
  <c r="EC27" i="7"/>
  <c r="EC28" i="7"/>
  <c r="EC29" i="7"/>
  <c r="EC30" i="7"/>
  <c r="EC33" i="7"/>
  <c r="EC31" i="7"/>
  <c r="EC4" i="7"/>
  <c r="EB35" i="7"/>
  <c r="DO5" i="7"/>
  <c r="DO6" i="7"/>
  <c r="DO7" i="7"/>
  <c r="DO8" i="7"/>
  <c r="DO9" i="7"/>
  <c r="DO10" i="7"/>
  <c r="DO11" i="7"/>
  <c r="DO12" i="7"/>
  <c r="DO13" i="7"/>
  <c r="DO14" i="7"/>
  <c r="DO15" i="7"/>
  <c r="DO16" i="7"/>
  <c r="DO17" i="7"/>
  <c r="DO18" i="7"/>
  <c r="DO19" i="7"/>
  <c r="DO20" i="7"/>
  <c r="DO21" i="7"/>
  <c r="DO22" i="7"/>
  <c r="DO23" i="7"/>
  <c r="DO24" i="7"/>
  <c r="DO25" i="7"/>
  <c r="DO26" i="7"/>
  <c r="DO27" i="7"/>
  <c r="DO28" i="7"/>
  <c r="DO29" i="7"/>
  <c r="DO30" i="7"/>
  <c r="DO33" i="7"/>
  <c r="DO31" i="7"/>
  <c r="DO4" i="7"/>
  <c r="DN35" i="7"/>
  <c r="CY5" i="7"/>
  <c r="CY6" i="7"/>
  <c r="CY7" i="7"/>
  <c r="CY8" i="7"/>
  <c r="CY9" i="7"/>
  <c r="CY10" i="7"/>
  <c r="CY11" i="7"/>
  <c r="CY12" i="7"/>
  <c r="CY13" i="7"/>
  <c r="CY14" i="7"/>
  <c r="CY15" i="7"/>
  <c r="CY16" i="7"/>
  <c r="CY17" i="7"/>
  <c r="CY18" i="7"/>
  <c r="CY19" i="7"/>
  <c r="CY20" i="7"/>
  <c r="CY21" i="7"/>
  <c r="CY22" i="7"/>
  <c r="CY23" i="7"/>
  <c r="CY24" i="7"/>
  <c r="CY25" i="7"/>
  <c r="CY26" i="7"/>
  <c r="CY27" i="7"/>
  <c r="CY28" i="7"/>
  <c r="CY29" i="7"/>
  <c r="CY30" i="7"/>
  <c r="CY33" i="7"/>
  <c r="CY31" i="7"/>
  <c r="CY4" i="7"/>
  <c r="CX35" i="7"/>
  <c r="CK5" i="7"/>
  <c r="CK6" i="7"/>
  <c r="CK7" i="7"/>
  <c r="CK8" i="7"/>
  <c r="CK9" i="7"/>
  <c r="CK10" i="7"/>
  <c r="CK11" i="7"/>
  <c r="CK12" i="7"/>
  <c r="CK13" i="7"/>
  <c r="CK14" i="7"/>
  <c r="CK15" i="7"/>
  <c r="CK16" i="7"/>
  <c r="CK17" i="7"/>
  <c r="CK18" i="7"/>
  <c r="CK19" i="7"/>
  <c r="CK20" i="7"/>
  <c r="CK21" i="7"/>
  <c r="CK22" i="7"/>
  <c r="CK23" i="7"/>
  <c r="CK24" i="7"/>
  <c r="CK25" i="7"/>
  <c r="CK26" i="7"/>
  <c r="CK27" i="7"/>
  <c r="CK28" i="7"/>
  <c r="CK29" i="7"/>
  <c r="CK30" i="7"/>
  <c r="CK33" i="7"/>
  <c r="CK31" i="7"/>
  <c r="CK4" i="7"/>
  <c r="CJ35" i="7"/>
  <c r="BW5" i="7"/>
  <c r="BW6" i="7"/>
  <c r="BW7" i="7"/>
  <c r="BW8" i="7"/>
  <c r="BW9" i="7"/>
  <c r="BW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3" i="7"/>
  <c r="BW31" i="7"/>
  <c r="BW4" i="7"/>
  <c r="BV35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30" i="7"/>
  <c r="BI33" i="7"/>
  <c r="BI31" i="7"/>
  <c r="BI4" i="7"/>
  <c r="BH35" i="7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3" i="7"/>
  <c r="AU31" i="7"/>
  <c r="AT35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3" i="7"/>
  <c r="AE31" i="7"/>
  <c r="AE4" i="7"/>
  <c r="AD3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3" i="7"/>
  <c r="J31" i="7"/>
  <c r="H35" i="7" l="1"/>
  <c r="I35" i="7"/>
  <c r="EQ35" i="7" l="1"/>
  <c r="CY35" i="7"/>
  <c r="AU35" i="7"/>
  <c r="AE35" i="7"/>
  <c r="DO35" i="7"/>
  <c r="FS35" i="7"/>
  <c r="BI35" i="7"/>
  <c r="FE35" i="7"/>
  <c r="EC35" i="7"/>
  <c r="CK35" i="7"/>
  <c r="BW35" i="7"/>
  <c r="J35" i="7"/>
  <c r="FQ5" i="7"/>
  <c r="FQ11" i="7"/>
  <c r="FQ19" i="7"/>
  <c r="FQ24" i="7"/>
  <c r="FQ28" i="7"/>
  <c r="FQ4" i="7"/>
  <c r="FC4" i="7"/>
  <c r="FP35" i="7"/>
  <c r="FC5" i="7"/>
  <c r="FC7" i="7"/>
  <c r="FC8" i="7"/>
  <c r="FC9" i="7"/>
  <c r="FC10" i="7"/>
  <c r="FC11" i="7"/>
  <c r="FC12" i="7"/>
  <c r="FC13" i="7"/>
  <c r="FC14" i="7"/>
  <c r="FC15" i="7"/>
  <c r="FC16" i="7"/>
  <c r="FC17" i="7"/>
  <c r="FC18" i="7"/>
  <c r="FC19" i="7"/>
  <c r="FC20" i="7"/>
  <c r="FC22" i="7"/>
  <c r="FC23" i="7"/>
  <c r="FC24" i="7"/>
  <c r="FC25" i="7"/>
  <c r="FC26" i="7"/>
  <c r="FC27" i="7"/>
  <c r="FC28" i="7"/>
  <c r="FC29" i="7"/>
  <c r="FC30" i="7"/>
  <c r="FC31" i="7"/>
  <c r="FB33" i="7"/>
  <c r="EO5" i="7"/>
  <c r="EO6" i="7"/>
  <c r="EO7" i="7"/>
  <c r="EO8" i="7"/>
  <c r="EO9" i="7"/>
  <c r="EO10" i="7"/>
  <c r="EO11" i="7"/>
  <c r="EO12" i="7"/>
  <c r="EO13" i="7"/>
  <c r="EO14" i="7"/>
  <c r="EO15" i="7"/>
  <c r="EO16" i="7"/>
  <c r="EO17" i="7"/>
  <c r="EO18" i="7"/>
  <c r="EO19" i="7"/>
  <c r="EO20" i="7"/>
  <c r="EO21" i="7"/>
  <c r="EO22" i="7"/>
  <c r="EO23" i="7"/>
  <c r="EO24" i="7"/>
  <c r="EO25" i="7"/>
  <c r="EO26" i="7"/>
  <c r="EO27" i="7"/>
  <c r="EO28" i="7"/>
  <c r="EO29" i="7"/>
  <c r="EO30" i="7"/>
  <c r="EO31" i="7"/>
  <c r="EO4" i="7"/>
  <c r="EN33" i="7"/>
  <c r="EA5" i="7"/>
  <c r="EA6" i="7"/>
  <c r="EA7" i="7"/>
  <c r="EA8" i="7"/>
  <c r="EA9" i="7"/>
  <c r="EA10" i="7"/>
  <c r="EA11" i="7"/>
  <c r="EA12" i="7"/>
  <c r="EA13" i="7"/>
  <c r="EA14" i="7"/>
  <c r="EA15" i="7"/>
  <c r="EA16" i="7"/>
  <c r="EA18" i="7"/>
  <c r="EA19" i="7"/>
  <c r="EA20" i="7"/>
  <c r="EA21" i="7"/>
  <c r="EA22" i="7"/>
  <c r="EA23" i="7"/>
  <c r="EA24" i="7"/>
  <c r="EA25" i="7"/>
  <c r="EA26" i="7"/>
  <c r="EA27" i="7"/>
  <c r="EA28" i="7"/>
  <c r="EA29" i="7"/>
  <c r="EA30" i="7"/>
  <c r="EA31" i="7"/>
  <c r="EA4" i="7"/>
  <c r="DZ33" i="7"/>
  <c r="DZ35" i="7" s="1"/>
  <c r="DM5" i="7"/>
  <c r="DM6" i="7"/>
  <c r="DM7" i="7"/>
  <c r="DM8" i="7"/>
  <c r="DM9" i="7"/>
  <c r="DM10" i="7"/>
  <c r="DM11" i="7"/>
  <c r="DM12" i="7"/>
  <c r="DM13" i="7"/>
  <c r="DM14" i="7"/>
  <c r="DM15" i="7"/>
  <c r="DM16" i="7"/>
  <c r="DM17" i="7"/>
  <c r="DM18" i="7"/>
  <c r="DM19" i="7"/>
  <c r="DM20" i="7"/>
  <c r="DM21" i="7"/>
  <c r="DM22" i="7"/>
  <c r="DM23" i="7"/>
  <c r="DM24" i="7"/>
  <c r="DM25" i="7"/>
  <c r="DM26" i="7"/>
  <c r="DM27" i="7"/>
  <c r="DM28" i="7"/>
  <c r="DM29" i="7"/>
  <c r="DM30" i="7"/>
  <c r="DM31" i="7"/>
  <c r="DM4" i="7"/>
  <c r="DL33" i="7"/>
  <c r="CV33" i="7"/>
  <c r="CV35" i="7" s="1"/>
  <c r="CW5" i="7"/>
  <c r="CW6" i="7"/>
  <c r="CW7" i="7"/>
  <c r="CW8" i="7"/>
  <c r="CW9" i="7"/>
  <c r="CW10" i="7"/>
  <c r="CW11" i="7"/>
  <c r="CW12" i="7"/>
  <c r="CW13" i="7"/>
  <c r="CW14" i="7"/>
  <c r="CW15" i="7"/>
  <c r="CW16" i="7"/>
  <c r="CW17" i="7"/>
  <c r="CW18" i="7"/>
  <c r="CW19" i="7"/>
  <c r="CW20" i="7"/>
  <c r="CW21" i="7"/>
  <c r="CW22" i="7"/>
  <c r="CW23" i="7"/>
  <c r="CW24" i="7"/>
  <c r="CW25" i="7"/>
  <c r="CW26" i="7"/>
  <c r="CW27" i="7"/>
  <c r="CW28" i="7"/>
  <c r="CW29" i="7"/>
  <c r="CW30" i="7"/>
  <c r="CW31" i="7"/>
  <c r="CW4" i="7"/>
  <c r="CH33" i="7"/>
  <c r="CH35" i="7" s="1"/>
  <c r="CI5" i="7"/>
  <c r="CI6" i="7"/>
  <c r="CI7" i="7"/>
  <c r="CI8" i="7"/>
  <c r="CI9" i="7"/>
  <c r="CI10" i="7"/>
  <c r="CI11" i="7"/>
  <c r="CI12" i="7"/>
  <c r="CI13" i="7"/>
  <c r="CI14" i="7"/>
  <c r="CI15" i="7"/>
  <c r="CI16" i="7"/>
  <c r="CI17" i="7"/>
  <c r="CI18" i="7"/>
  <c r="CI19" i="7"/>
  <c r="CI20" i="7"/>
  <c r="CI21" i="7"/>
  <c r="CI22" i="7"/>
  <c r="CI23" i="7"/>
  <c r="CI24" i="7"/>
  <c r="CI25" i="7"/>
  <c r="CI26" i="7"/>
  <c r="CI27" i="7"/>
  <c r="CI28" i="7"/>
  <c r="CI29" i="7"/>
  <c r="CI30" i="7"/>
  <c r="CI31" i="7"/>
  <c r="CI4" i="7"/>
  <c r="BT33" i="7"/>
  <c r="BT35" i="7" s="1"/>
  <c r="BU5" i="7"/>
  <c r="BU6" i="7"/>
  <c r="BU7" i="7"/>
  <c r="BU8" i="7"/>
  <c r="BU9" i="7"/>
  <c r="BU10" i="7"/>
  <c r="BU11" i="7"/>
  <c r="BU12" i="7"/>
  <c r="BU13" i="7"/>
  <c r="BU14" i="7"/>
  <c r="BU15" i="7"/>
  <c r="BU16" i="7"/>
  <c r="BU17" i="7"/>
  <c r="BU18" i="7"/>
  <c r="BU19" i="7"/>
  <c r="BU20" i="7"/>
  <c r="BU21" i="7"/>
  <c r="BU22" i="7"/>
  <c r="BU23" i="7"/>
  <c r="BU24" i="7"/>
  <c r="BU25" i="7"/>
  <c r="BU26" i="7"/>
  <c r="BU27" i="7"/>
  <c r="BU28" i="7"/>
  <c r="BU29" i="7"/>
  <c r="BU30" i="7"/>
  <c r="BU31" i="7"/>
  <c r="BU4" i="7"/>
  <c r="BF33" i="7"/>
  <c r="BF35" i="7" s="1"/>
  <c r="BG5" i="7"/>
  <c r="BG6" i="7"/>
  <c r="BG7" i="7"/>
  <c r="BG8" i="7"/>
  <c r="BG9" i="7"/>
  <c r="BG10" i="7"/>
  <c r="BG11" i="7"/>
  <c r="BG12" i="7"/>
  <c r="BG13" i="7"/>
  <c r="BG14" i="7"/>
  <c r="BG15" i="7"/>
  <c r="BG16" i="7"/>
  <c r="BG17" i="7"/>
  <c r="BG18" i="7"/>
  <c r="BG19" i="7"/>
  <c r="BG20" i="7"/>
  <c r="BG21" i="7"/>
  <c r="BG22" i="7"/>
  <c r="BG23" i="7"/>
  <c r="BG24" i="7"/>
  <c r="BG25" i="7"/>
  <c r="BG26" i="7"/>
  <c r="BG27" i="7"/>
  <c r="BG28" i="7"/>
  <c r="BG29" i="7"/>
  <c r="BG30" i="7"/>
  <c r="BG31" i="7"/>
  <c r="BG4" i="7"/>
  <c r="DL35" i="7" l="1"/>
  <c r="EN35" i="7"/>
  <c r="FB35" i="7"/>
  <c r="BU35" i="7" l="1"/>
  <c r="FQ33" i="7"/>
  <c r="EA33" i="7"/>
  <c r="CW33" i="7"/>
  <c r="FC33" i="7"/>
  <c r="EO33" i="7"/>
  <c r="DM33" i="7"/>
  <c r="CI33" i="7"/>
  <c r="BG33" i="7"/>
  <c r="BU33" i="7"/>
  <c r="FN35" i="7"/>
  <c r="CI35" i="7" l="1"/>
  <c r="EA35" i="7"/>
  <c r="FQ35" i="7"/>
  <c r="CW35" i="7"/>
  <c r="FC35" i="7"/>
  <c r="DM35" i="7"/>
  <c r="EO35" i="7"/>
  <c r="BG35" i="7"/>
  <c r="EZ35" i="7"/>
  <c r="EL35" i="7" l="1"/>
  <c r="DJ35" i="7" l="1"/>
  <c r="CT35" i="7" l="1"/>
  <c r="CF35" i="7" l="1"/>
  <c r="BR35" i="7" l="1"/>
  <c r="BD35" i="7" l="1"/>
  <c r="DW35" i="7" l="1"/>
  <c r="DE35" i="7" l="1"/>
  <c r="EY35" i="7"/>
  <c r="CS35" i="7"/>
  <c r="BQ35" i="7"/>
  <c r="CE35" i="7"/>
  <c r="AO35" i="7"/>
  <c r="FM35" i="7"/>
  <c r="GA35" i="7"/>
</calcChain>
</file>

<file path=xl/sharedStrings.xml><?xml version="1.0" encoding="utf-8"?>
<sst xmlns="http://schemas.openxmlformats.org/spreadsheetml/2006/main" count="786" uniqueCount="67">
  <si>
    <t>русский язык</t>
  </si>
  <si>
    <t>биология</t>
  </si>
  <si>
    <t>физика</t>
  </si>
  <si>
    <t>химия</t>
  </si>
  <si>
    <t>информатика и ИКТ</t>
  </si>
  <si>
    <t>английский язык</t>
  </si>
  <si>
    <t>немецкий язык</t>
  </si>
  <si>
    <t>Алнашский</t>
  </si>
  <si>
    <t>Балезинский</t>
  </si>
  <si>
    <t>Вавожский</t>
  </si>
  <si>
    <t>Воткинский</t>
  </si>
  <si>
    <t>Глазовский</t>
  </si>
  <si>
    <t>Граховский</t>
  </si>
  <si>
    <t>Дебёсский</t>
  </si>
  <si>
    <t>Завьяловский</t>
  </si>
  <si>
    <t>Игринский</t>
  </si>
  <si>
    <t>Камбарский</t>
  </si>
  <si>
    <t>Каракулинский</t>
  </si>
  <si>
    <t>Кизнерский</t>
  </si>
  <si>
    <t>Киясовский</t>
  </si>
  <si>
    <t>Красногорский</t>
  </si>
  <si>
    <t>Малопургинский</t>
  </si>
  <si>
    <t>Можгинский</t>
  </si>
  <si>
    <t>Сарапульский</t>
  </si>
  <si>
    <t>Селтинский</t>
  </si>
  <si>
    <t>Сюмсинский</t>
  </si>
  <si>
    <t>Увинский</t>
  </si>
  <si>
    <t>Шарканский</t>
  </si>
  <si>
    <t>Юкаменский</t>
  </si>
  <si>
    <t>Якшур-Бодьинский</t>
  </si>
  <si>
    <t>Ярский</t>
  </si>
  <si>
    <t>г. Воткинск</t>
  </si>
  <si>
    <t>г. Ижевск</t>
  </si>
  <si>
    <t>г. Можга</t>
  </si>
  <si>
    <t>г.Сарапул</t>
  </si>
  <si>
    <t>районы/города УР</t>
  </si>
  <si>
    <t>Итого по УР</t>
  </si>
  <si>
    <t>Кезский</t>
  </si>
  <si>
    <t>география</t>
  </si>
  <si>
    <t>история</t>
  </si>
  <si>
    <t>обществознание</t>
  </si>
  <si>
    <t>литература</t>
  </si>
  <si>
    <t>% участия</t>
  </si>
  <si>
    <t>2016г.
чел.</t>
  </si>
  <si>
    <t>кол-во вып 2016</t>
  </si>
  <si>
    <t>---</t>
  </si>
  <si>
    <t>кол-во вып 2017</t>
  </si>
  <si>
    <t>2017г.
чел.</t>
  </si>
  <si>
    <t>2018г.
чел.</t>
  </si>
  <si>
    <t>кол-во вып 2018</t>
  </si>
  <si>
    <t xml:space="preserve">математика </t>
  </si>
  <si>
    <t>кол-во вып 2019</t>
  </si>
  <si>
    <t>2019г.
чел.</t>
  </si>
  <si>
    <t>история с XX веком</t>
  </si>
  <si>
    <t>история без XX века</t>
  </si>
  <si>
    <t>кол-во вып 2021</t>
  </si>
  <si>
    <t>2021г.
чел.</t>
  </si>
  <si>
    <t>МОиН УР</t>
  </si>
  <si>
    <t xml:space="preserve"> - - -</t>
  </si>
  <si>
    <t>кол-во вып 2022</t>
  </si>
  <si>
    <t>2022г.
чел.</t>
  </si>
  <si>
    <t>кол-во вып 2023</t>
  </si>
  <si>
    <t>2023г.
чел.</t>
  </si>
  <si>
    <t>кол-во вып 2024</t>
  </si>
  <si>
    <t>2024г.
чел.</t>
  </si>
  <si>
    <t>г. Глазов</t>
  </si>
  <si>
    <t>Динамика участия выпускников 9-х классов в форме ОГЭ в Удмуртской Республике в разрезе муниципалитетов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</si>
</sst>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  <protection hidden="1"/>
    </xf>
    <xf numFmtId="2" fontId="2" fillId="0" borderId="13" xfId="0" applyNumberFormat="1" applyFont="1" applyBorder="1" applyAlignment="1" applyProtection="1">
      <alignment horizontal="center"/>
      <protection hidden="1"/>
    </xf>
    <xf numFmtId="0" fontId="3" fillId="0" borderId="1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 applyProtection="1">
      <alignment horizontal="center"/>
      <protection hidden="1"/>
    </xf>
    <xf numFmtId="1" fontId="2" fillId="0" borderId="10" xfId="0" applyNumberFormat="1" applyFont="1" applyBorder="1" applyAlignment="1" applyProtection="1">
      <alignment horizontal="center"/>
      <protection hidden="1"/>
    </xf>
    <xf numFmtId="1" fontId="2" fillId="0" borderId="10" xfId="0" applyNumberFormat="1" applyFont="1" applyFill="1" applyBorder="1" applyAlignment="1" applyProtection="1">
      <alignment horizontal="center"/>
      <protection hidden="1"/>
    </xf>
    <xf numFmtId="1" fontId="2" fillId="0" borderId="12" xfId="0" applyNumberFormat="1" applyFont="1" applyBorder="1" applyAlignment="1" applyProtection="1">
      <alignment horizontal="center"/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 applyProtection="1">
      <alignment horizontal="center"/>
      <protection hidden="1"/>
    </xf>
    <xf numFmtId="1" fontId="3" fillId="0" borderId="16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0" fontId="3" fillId="0" borderId="19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2" fillId="0" borderId="21" xfId="0" applyNumberFormat="1" applyFont="1" applyBorder="1" applyAlignment="1" applyProtection="1">
      <alignment horizontal="center"/>
      <protection hidden="1"/>
    </xf>
    <xf numFmtId="2" fontId="2" fillId="0" borderId="15" xfId="0" applyNumberFormat="1" applyFont="1" applyBorder="1" applyAlignment="1" applyProtection="1">
      <alignment horizontal="center"/>
      <protection hidden="1"/>
    </xf>
    <xf numFmtId="0" fontId="5" fillId="0" borderId="18" xfId="0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horizontal="center"/>
      <protection hidden="1"/>
    </xf>
    <xf numFmtId="2" fontId="5" fillId="0" borderId="1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 applyProtection="1">
      <alignment horizontal="center"/>
      <protection hidden="1"/>
    </xf>
    <xf numFmtId="1" fontId="2" fillId="0" borderId="12" xfId="0" applyNumberFormat="1" applyFont="1" applyFill="1" applyBorder="1" applyAlignment="1" applyProtection="1">
      <alignment horizontal="center"/>
      <protection hidden="1"/>
    </xf>
    <xf numFmtId="1" fontId="2" fillId="0" borderId="17" xfId="0" applyNumberFormat="1" applyFont="1" applyFill="1" applyBorder="1" applyAlignment="1" applyProtection="1">
      <alignment horizontal="center"/>
      <protection hidden="1"/>
    </xf>
    <xf numFmtId="1" fontId="5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5" fillId="0" borderId="2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/>
      <protection hidden="1"/>
    </xf>
    <xf numFmtId="2" fontId="2" fillId="0" borderId="0" xfId="0" applyNumberFormat="1" applyFont="1" applyBorder="1" applyAlignment="1" applyProtection="1">
      <alignment horizontal="center"/>
      <protection hidden="1"/>
    </xf>
    <xf numFmtId="2" fontId="5" fillId="0" borderId="2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 applyProtection="1">
      <alignment horizontal="center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1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 applyProtection="1">
      <alignment horizontal="center"/>
      <protection hidden="1"/>
    </xf>
    <xf numFmtId="1" fontId="2" fillId="0" borderId="26" xfId="0" applyNumberFormat="1" applyFont="1" applyBorder="1" applyAlignment="1" applyProtection="1">
      <alignment horizontal="center"/>
      <protection hidden="1"/>
    </xf>
    <xf numFmtId="1" fontId="2" fillId="0" borderId="29" xfId="0" applyNumberFormat="1" applyFont="1" applyBorder="1" applyAlignment="1" applyProtection="1">
      <alignment horizontal="center"/>
      <protection hidden="1"/>
    </xf>
    <xf numFmtId="1" fontId="2" fillId="0" borderId="30" xfId="0" applyNumberFormat="1" applyFont="1" applyBorder="1" applyAlignment="1" applyProtection="1">
      <alignment horizontal="center"/>
      <protection hidden="1"/>
    </xf>
    <xf numFmtId="1" fontId="2" fillId="0" borderId="30" xfId="0" applyNumberFormat="1" applyFont="1" applyFill="1" applyBorder="1" applyAlignment="1" applyProtection="1">
      <alignment horizontal="center"/>
      <protection hidden="1"/>
    </xf>
    <xf numFmtId="1" fontId="2" fillId="0" borderId="31" xfId="0" applyNumberFormat="1" applyFont="1" applyBorder="1" applyAlignment="1" applyProtection="1">
      <alignment horizontal="center"/>
      <protection hidden="1"/>
    </xf>
    <xf numFmtId="1" fontId="2" fillId="0" borderId="27" xfId="0" applyNumberFormat="1" applyFont="1" applyBorder="1" applyAlignment="1" applyProtection="1">
      <alignment horizontal="center"/>
      <protection hidden="1"/>
    </xf>
    <xf numFmtId="1" fontId="2" fillId="0" borderId="27" xfId="0" applyNumberFormat="1" applyFont="1" applyFill="1" applyBorder="1" applyAlignment="1" applyProtection="1">
      <alignment horizontal="center"/>
      <protection hidden="1"/>
    </xf>
    <xf numFmtId="2" fontId="5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/>
      <protection hidden="1"/>
    </xf>
    <xf numFmtId="1" fontId="5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2" fontId="2" fillId="0" borderId="34" xfId="0" applyNumberFormat="1" applyFont="1" applyBorder="1" applyAlignment="1" applyProtection="1">
      <alignment horizontal="center"/>
      <protection hidden="1"/>
    </xf>
    <xf numFmtId="1" fontId="2" fillId="0" borderId="33" xfId="0" applyNumberFormat="1" applyFont="1" applyBorder="1" applyAlignment="1" applyProtection="1">
      <alignment horizontal="center"/>
      <protection hidden="1"/>
    </xf>
    <xf numFmtId="2" fontId="5" fillId="0" borderId="8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Border="1" applyAlignment="1" applyProtection="1">
      <alignment horizontal="center"/>
      <protection hidden="1"/>
    </xf>
    <xf numFmtId="2" fontId="2" fillId="0" borderId="34" xfId="0" applyNumberFormat="1" applyFont="1" applyFill="1" applyBorder="1" applyAlignment="1" applyProtection="1">
      <alignment horizontal="center"/>
      <protection hidden="1"/>
    </xf>
    <xf numFmtId="1" fontId="2" fillId="0" borderId="37" xfId="0" applyNumberFormat="1" applyFont="1" applyBorder="1" applyAlignment="1" applyProtection="1">
      <alignment horizontal="center"/>
      <protection hidden="1"/>
    </xf>
    <xf numFmtId="1" fontId="2" fillId="0" borderId="37" xfId="0" applyNumberFormat="1" applyFont="1" applyFill="1" applyBorder="1" applyAlignment="1" applyProtection="1">
      <alignment horizontal="center"/>
      <protection hidden="1"/>
    </xf>
    <xf numFmtId="1" fontId="2" fillId="0" borderId="38" xfId="0" applyNumberFormat="1" applyFont="1" applyBorder="1" applyAlignment="1" applyProtection="1">
      <alignment horizontal="center"/>
      <protection hidden="1"/>
    </xf>
    <xf numFmtId="1" fontId="2" fillId="0" borderId="39" xfId="0" applyNumberFormat="1" applyFont="1" applyBorder="1" applyAlignment="1" applyProtection="1">
      <alignment horizontal="center"/>
      <protection hidden="1"/>
    </xf>
    <xf numFmtId="2" fontId="2" fillId="0" borderId="32" xfId="0" applyNumberFormat="1" applyFont="1" applyFill="1" applyBorder="1" applyAlignment="1" applyProtection="1">
      <alignment horizontal="center"/>
      <protection hidden="1"/>
    </xf>
    <xf numFmtId="1" fontId="2" fillId="0" borderId="42" xfId="0" applyNumberFormat="1" applyFont="1" applyBorder="1" applyAlignment="1" applyProtection="1">
      <alignment horizontal="center"/>
      <protection hidden="1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3" xfId="0" applyNumberFormat="1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 applyProtection="1">
      <alignment horizontal="center"/>
      <protection hidden="1"/>
    </xf>
    <xf numFmtId="0" fontId="2" fillId="0" borderId="33" xfId="0" applyNumberFormat="1" applyFont="1" applyBorder="1" applyAlignment="1" applyProtection="1">
      <alignment horizontal="center"/>
      <protection hidden="1"/>
    </xf>
    <xf numFmtId="0" fontId="2" fillId="0" borderId="43" xfId="0" applyNumberFormat="1" applyFont="1" applyBorder="1" applyAlignment="1" applyProtection="1">
      <alignment horizontal="center"/>
      <protection hidden="1"/>
    </xf>
    <xf numFmtId="0" fontId="2" fillId="0" borderId="10" xfId="0" applyNumberFormat="1" applyFont="1" applyBorder="1" applyAlignment="1" applyProtection="1">
      <alignment horizontal="center"/>
      <protection hidden="1"/>
    </xf>
    <xf numFmtId="0" fontId="2" fillId="0" borderId="1" xfId="0" applyNumberFormat="1" applyFont="1" applyBorder="1" applyAlignment="1" applyProtection="1">
      <alignment horizontal="center"/>
      <protection hidden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/>
      <protection hidden="1"/>
    </xf>
    <xf numFmtId="0" fontId="5" fillId="0" borderId="6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2" fillId="0" borderId="33" xfId="0" applyNumberFormat="1" applyFont="1" applyFill="1" applyBorder="1" applyAlignment="1" applyProtection="1">
      <alignment horizontal="center"/>
      <protection hidden="1"/>
    </xf>
    <xf numFmtId="0" fontId="2" fillId="0" borderId="10" xfId="0" applyNumberFormat="1" applyFont="1" applyFill="1" applyBorder="1" applyAlignment="1" applyProtection="1">
      <alignment horizontal="center"/>
      <protection hidden="1"/>
    </xf>
    <xf numFmtId="0" fontId="5" fillId="0" borderId="7" xfId="0" applyNumberFormat="1" applyFont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/>
      <protection hidden="1"/>
    </xf>
    <xf numFmtId="0" fontId="2" fillId="0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8" xfId="0" applyNumberFormat="1" applyFont="1" applyFill="1" applyBorder="1" applyAlignment="1" applyProtection="1">
      <alignment horizontal="center"/>
      <protection hidden="1"/>
    </xf>
    <xf numFmtId="1" fontId="5" fillId="0" borderId="18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" fontId="2" fillId="0" borderId="44" xfId="0" applyNumberFormat="1" applyFont="1" applyBorder="1" applyAlignment="1" applyProtection="1">
      <alignment horizontal="center"/>
      <protection hidden="1"/>
    </xf>
    <xf numFmtId="2" fontId="2" fillId="0" borderId="48" xfId="0" applyNumberFormat="1" applyFont="1" applyBorder="1" applyAlignment="1" applyProtection="1">
      <alignment horizontal="center"/>
      <protection hidden="1"/>
    </xf>
    <xf numFmtId="1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/>
      <protection hidden="1"/>
    </xf>
    <xf numFmtId="2" fontId="2" fillId="0" borderId="15" xfId="0" applyNumberFormat="1" applyFont="1" applyFill="1" applyBorder="1" applyAlignment="1" applyProtection="1">
      <alignment horizontal="center"/>
      <protection hidden="1"/>
    </xf>
    <xf numFmtId="1" fontId="2" fillId="0" borderId="49" xfId="0" applyNumberFormat="1" applyFont="1" applyBorder="1" applyAlignment="1" applyProtection="1">
      <alignment horizontal="center"/>
      <protection hidden="1"/>
    </xf>
    <xf numFmtId="2" fontId="2" fillId="0" borderId="5" xfId="0" applyNumberFormat="1" applyFont="1" applyFill="1" applyBorder="1" applyAlignment="1" applyProtection="1">
      <alignment horizontal="center"/>
      <protection hidden="1"/>
    </xf>
    <xf numFmtId="2" fontId="2" fillId="0" borderId="48" xfId="0" applyNumberFormat="1" applyFont="1" applyFill="1" applyBorder="1" applyAlignment="1" applyProtection="1">
      <alignment horizontal="center"/>
      <protection hidden="1"/>
    </xf>
    <xf numFmtId="2" fontId="2" fillId="0" borderId="21" xfId="0" applyNumberFormat="1" applyFont="1" applyFill="1" applyBorder="1" applyAlignment="1" applyProtection="1">
      <alignment horizontal="center"/>
      <protection hidden="1"/>
    </xf>
    <xf numFmtId="2" fontId="2" fillId="0" borderId="50" xfId="0" applyNumberFormat="1" applyFont="1" applyFill="1" applyBorder="1" applyAlignment="1" applyProtection="1">
      <alignment horizontal="center"/>
      <protection hidden="1"/>
    </xf>
    <xf numFmtId="0" fontId="5" fillId="0" borderId="16" xfId="0" applyNumberFormat="1" applyFont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 applyProtection="1">
      <alignment horizontal="center"/>
      <protection hidden="1"/>
    </xf>
    <xf numFmtId="0" fontId="2" fillId="0" borderId="30" xfId="0" applyNumberFormat="1" applyFont="1" applyFill="1" applyBorder="1" applyAlignment="1" applyProtection="1">
      <alignment horizontal="center"/>
      <protection hidden="1"/>
    </xf>
    <xf numFmtId="0" fontId="2" fillId="0" borderId="30" xfId="0" applyNumberFormat="1" applyFont="1" applyBorder="1" applyAlignment="1" applyProtection="1">
      <alignment horizontal="center"/>
      <protection hidden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A73"/>
  <sheetViews>
    <sheetView tabSelected="1" zoomScale="94" zoomScaleNormal="94" workbookViewId="0">
      <pane xSplit="1" ySplit="3" topLeftCell="B22" activePane="bottomRight" state="frozen"/>
      <selection activeCell="B1" sqref="B1"/>
      <selection pane="topRight" activeCell="C1" sqref="C1"/>
      <selection pane="bottomLeft" activeCell="B4" sqref="B4"/>
      <selection pane="bottomRight" activeCell="B23" sqref="B23"/>
    </sheetView>
  </sheetViews>
  <sheetFormatPr defaultColWidth="9.140625" defaultRowHeight="15" x14ac:dyDescent="0.25"/>
  <cols>
    <col min="1" max="1" width="22.85546875" style="1" customWidth="1"/>
    <col min="2" max="4" width="10.140625" style="1" customWidth="1"/>
    <col min="5" max="5" width="10.140625" style="37" customWidth="1"/>
    <col min="6" max="19" width="10.140625" style="1" customWidth="1"/>
    <col min="20" max="20" width="12.7109375" style="1" customWidth="1"/>
    <col min="21" max="21" width="12" style="1" customWidth="1"/>
    <col min="22" max="22" width="10.140625" style="1" customWidth="1"/>
    <col min="23" max="23" width="12.7109375" style="1" customWidth="1"/>
    <col min="24" max="24" width="12" style="1" customWidth="1"/>
    <col min="25" max="37" width="10.140625" style="1" customWidth="1"/>
    <col min="38" max="38" width="10.140625" style="94" customWidth="1"/>
    <col min="39" max="39" width="10.140625" style="1" customWidth="1"/>
    <col min="40" max="40" width="10.140625" style="94" customWidth="1"/>
    <col min="41" max="51" width="10.140625" style="1" customWidth="1"/>
    <col min="52" max="52" width="10.140625" style="94" customWidth="1"/>
    <col min="53" max="53" width="10.140625" style="1" customWidth="1"/>
    <col min="54" max="54" width="10.140625" style="94" customWidth="1"/>
    <col min="55" max="65" width="10.140625" style="1" customWidth="1"/>
    <col min="66" max="66" width="10.140625" style="94" customWidth="1"/>
    <col min="67" max="67" width="10.140625" style="1" customWidth="1"/>
    <col min="68" max="68" width="10.140625" style="94" customWidth="1"/>
    <col min="69" max="79" width="10.140625" style="1" customWidth="1"/>
    <col min="80" max="80" width="10.140625" style="94" customWidth="1"/>
    <col min="81" max="81" width="10.140625" style="1" customWidth="1"/>
    <col min="82" max="82" width="10.140625" style="94" customWidth="1"/>
    <col min="83" max="93" width="10.140625" style="1" customWidth="1"/>
    <col min="94" max="94" width="10.140625" style="94" customWidth="1"/>
    <col min="95" max="95" width="10.140625" style="1" customWidth="1"/>
    <col min="96" max="96" width="10.140625" style="94" customWidth="1"/>
    <col min="97" max="105" width="10.140625" style="1" customWidth="1"/>
    <col min="106" max="106" width="10.140625" style="94" customWidth="1"/>
    <col min="107" max="107" width="10.140625" style="1" customWidth="1"/>
    <col min="108" max="108" width="10.140625" style="94" customWidth="1"/>
    <col min="109" max="123" width="10.140625" style="1" customWidth="1"/>
    <col min="124" max="124" width="12.5703125" style="94" customWidth="1"/>
    <col min="125" max="125" width="10.140625" style="1" customWidth="1"/>
    <col min="126" max="126" width="12.5703125" style="94" customWidth="1"/>
    <col min="127" max="137" width="10.140625" style="1" customWidth="1"/>
    <col min="138" max="138" width="10.140625" style="94" customWidth="1"/>
    <col min="139" max="139" width="10.140625" style="1" customWidth="1"/>
    <col min="140" max="140" width="10.140625" style="94" customWidth="1"/>
    <col min="141" max="151" width="10.140625" style="1" customWidth="1"/>
    <col min="152" max="152" width="10.140625" style="94" customWidth="1"/>
    <col min="153" max="153" width="10.140625" style="1" customWidth="1"/>
    <col min="154" max="154" width="10.140625" style="94" customWidth="1"/>
    <col min="155" max="165" width="10.140625" style="1" customWidth="1"/>
    <col min="166" max="166" width="10.140625" style="94" customWidth="1"/>
    <col min="167" max="167" width="10.140625" style="1" customWidth="1"/>
    <col min="168" max="168" width="10.140625" style="94" customWidth="1"/>
    <col min="169" max="179" width="10.140625" style="1" customWidth="1"/>
    <col min="180" max="180" width="9.140625" style="1" customWidth="1"/>
    <col min="181" max="181" width="11" style="1" customWidth="1"/>
    <col min="182" max="182" width="9.140625" style="1"/>
    <col min="183" max="183" width="11" style="1" customWidth="1"/>
    <col min="184" max="16384" width="9.140625" style="1"/>
  </cols>
  <sheetData>
    <row r="1" spans="1:183" ht="57.75" customHeight="1" thickBot="1" x14ac:dyDescent="0.3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6"/>
      <c r="FO1" s="126"/>
      <c r="FP1" s="126"/>
      <c r="FQ1" s="126"/>
      <c r="FR1" s="126"/>
      <c r="FS1" s="126"/>
      <c r="FT1" s="126"/>
      <c r="FU1" s="126"/>
    </row>
    <row r="2" spans="1:183" s="2" customFormat="1" ht="39" customHeight="1" thickBot="1" x14ac:dyDescent="0.3">
      <c r="A2" s="129" t="s">
        <v>35</v>
      </c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3"/>
      <c r="Z2" s="127" t="s">
        <v>50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5"/>
      <c r="AM2" s="135"/>
      <c r="AN2" s="135"/>
      <c r="AO2" s="136"/>
      <c r="AP2" s="127" t="s">
        <v>1</v>
      </c>
      <c r="AQ2" s="134"/>
      <c r="AR2" s="134"/>
      <c r="AS2" s="134"/>
      <c r="AT2" s="134"/>
      <c r="AU2" s="134"/>
      <c r="AV2" s="134"/>
      <c r="AW2" s="134"/>
      <c r="AX2" s="134"/>
      <c r="AY2" s="134"/>
      <c r="AZ2" s="135"/>
      <c r="BA2" s="135"/>
      <c r="BB2" s="135"/>
      <c r="BC2" s="136"/>
      <c r="BD2" s="127" t="s">
        <v>2</v>
      </c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28"/>
      <c r="BR2" s="127" t="s">
        <v>3</v>
      </c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28"/>
      <c r="CF2" s="127" t="s">
        <v>38</v>
      </c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28"/>
      <c r="CT2" s="127" t="s">
        <v>39</v>
      </c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28"/>
      <c r="DF2" s="127" t="s">
        <v>53</v>
      </c>
      <c r="DG2" s="128"/>
      <c r="DH2" s="127" t="s">
        <v>54</v>
      </c>
      <c r="DI2" s="128"/>
      <c r="DJ2" s="127" t="s">
        <v>40</v>
      </c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28"/>
      <c r="DX2" s="127" t="s">
        <v>41</v>
      </c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28"/>
      <c r="EL2" s="127" t="s">
        <v>4</v>
      </c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28"/>
      <c r="EZ2" s="127" t="s">
        <v>5</v>
      </c>
      <c r="FA2" s="134"/>
      <c r="FB2" s="134"/>
      <c r="FC2" s="134"/>
      <c r="FD2" s="134"/>
      <c r="FE2" s="134"/>
      <c r="FF2" s="134"/>
      <c r="FG2" s="134"/>
      <c r="FH2" s="134"/>
      <c r="FI2" s="134"/>
      <c r="FJ2" s="135"/>
      <c r="FK2" s="135"/>
      <c r="FL2" s="135"/>
      <c r="FM2" s="136"/>
      <c r="FN2" s="127" t="s">
        <v>6</v>
      </c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28"/>
    </row>
    <row r="3" spans="1:183" s="2" customFormat="1" ht="50.1" customHeight="1" thickBot="1" x14ac:dyDescent="0.3">
      <c r="A3" s="130"/>
      <c r="B3" s="13" t="s">
        <v>44</v>
      </c>
      <c r="C3" s="16" t="s">
        <v>43</v>
      </c>
      <c r="D3" s="14" t="s">
        <v>42</v>
      </c>
      <c r="E3" s="13" t="s">
        <v>46</v>
      </c>
      <c r="F3" s="16" t="s">
        <v>47</v>
      </c>
      <c r="G3" s="14" t="s">
        <v>42</v>
      </c>
      <c r="H3" s="13" t="s">
        <v>49</v>
      </c>
      <c r="I3" s="16" t="s">
        <v>48</v>
      </c>
      <c r="J3" s="7" t="s">
        <v>42</v>
      </c>
      <c r="K3" s="13" t="s">
        <v>51</v>
      </c>
      <c r="L3" s="16" t="s">
        <v>52</v>
      </c>
      <c r="M3" s="14" t="s">
        <v>42</v>
      </c>
      <c r="N3" s="13" t="s">
        <v>55</v>
      </c>
      <c r="O3" s="16" t="s">
        <v>56</v>
      </c>
      <c r="P3" s="7" t="s">
        <v>42</v>
      </c>
      <c r="Q3" s="13" t="s">
        <v>59</v>
      </c>
      <c r="R3" s="16" t="s">
        <v>60</v>
      </c>
      <c r="S3" s="14" t="s">
        <v>42</v>
      </c>
      <c r="T3" s="13" t="s">
        <v>61</v>
      </c>
      <c r="U3" s="16" t="s">
        <v>62</v>
      </c>
      <c r="V3" s="14" t="s">
        <v>42</v>
      </c>
      <c r="W3" s="13" t="s">
        <v>63</v>
      </c>
      <c r="X3" s="16" t="s">
        <v>64</v>
      </c>
      <c r="Y3" s="14" t="s">
        <v>42</v>
      </c>
      <c r="Z3" s="13" t="s">
        <v>43</v>
      </c>
      <c r="AA3" s="14" t="s">
        <v>42</v>
      </c>
      <c r="AB3" s="13" t="s">
        <v>47</v>
      </c>
      <c r="AC3" s="14" t="s">
        <v>42</v>
      </c>
      <c r="AD3" s="13" t="s">
        <v>48</v>
      </c>
      <c r="AE3" s="14" t="s">
        <v>42</v>
      </c>
      <c r="AF3" s="13" t="s">
        <v>52</v>
      </c>
      <c r="AG3" s="14" t="s">
        <v>42</v>
      </c>
      <c r="AH3" s="13" t="s">
        <v>56</v>
      </c>
      <c r="AI3" s="14" t="s">
        <v>42</v>
      </c>
      <c r="AJ3" s="16" t="s">
        <v>60</v>
      </c>
      <c r="AK3" s="7" t="s">
        <v>42</v>
      </c>
      <c r="AL3" s="91" t="s">
        <v>62</v>
      </c>
      <c r="AM3" s="14" t="s">
        <v>42</v>
      </c>
      <c r="AN3" s="91" t="s">
        <v>64</v>
      </c>
      <c r="AO3" s="14" t="s">
        <v>42</v>
      </c>
      <c r="AP3" s="62" t="s">
        <v>43</v>
      </c>
      <c r="AQ3" s="14" t="s">
        <v>42</v>
      </c>
      <c r="AR3" s="13" t="s">
        <v>47</v>
      </c>
      <c r="AS3" s="14" t="s">
        <v>42</v>
      </c>
      <c r="AT3" s="13" t="s">
        <v>48</v>
      </c>
      <c r="AU3" s="14" t="s">
        <v>42</v>
      </c>
      <c r="AV3" s="13" t="s">
        <v>52</v>
      </c>
      <c r="AW3" s="14" t="s">
        <v>42</v>
      </c>
      <c r="AX3" s="13" t="s">
        <v>60</v>
      </c>
      <c r="AY3" s="7" t="s">
        <v>42</v>
      </c>
      <c r="AZ3" s="91" t="s">
        <v>62</v>
      </c>
      <c r="BA3" s="14" t="s">
        <v>42</v>
      </c>
      <c r="BB3" s="91" t="s">
        <v>64</v>
      </c>
      <c r="BC3" s="14" t="s">
        <v>42</v>
      </c>
      <c r="BD3" s="62" t="s">
        <v>43</v>
      </c>
      <c r="BE3" s="14" t="s">
        <v>42</v>
      </c>
      <c r="BF3" s="13" t="s">
        <v>47</v>
      </c>
      <c r="BG3" s="14" t="s">
        <v>42</v>
      </c>
      <c r="BH3" s="13" t="s">
        <v>48</v>
      </c>
      <c r="BI3" s="14" t="s">
        <v>42</v>
      </c>
      <c r="BJ3" s="13" t="s">
        <v>52</v>
      </c>
      <c r="BK3" s="14" t="s">
        <v>42</v>
      </c>
      <c r="BL3" s="71" t="s">
        <v>60</v>
      </c>
      <c r="BM3" s="14" t="s">
        <v>42</v>
      </c>
      <c r="BN3" s="91" t="s">
        <v>62</v>
      </c>
      <c r="BO3" s="14" t="s">
        <v>42</v>
      </c>
      <c r="BP3" s="91" t="s">
        <v>64</v>
      </c>
      <c r="BQ3" s="14" t="s">
        <v>42</v>
      </c>
      <c r="BR3" s="62" t="s">
        <v>43</v>
      </c>
      <c r="BS3" s="14" t="s">
        <v>42</v>
      </c>
      <c r="BT3" s="13" t="s">
        <v>47</v>
      </c>
      <c r="BU3" s="14" t="s">
        <v>42</v>
      </c>
      <c r="BV3" s="13" t="s">
        <v>48</v>
      </c>
      <c r="BW3" s="14" t="s">
        <v>42</v>
      </c>
      <c r="BX3" s="13" t="s">
        <v>52</v>
      </c>
      <c r="BY3" s="14" t="s">
        <v>42</v>
      </c>
      <c r="BZ3" s="16" t="s">
        <v>60</v>
      </c>
      <c r="CA3" s="14" t="s">
        <v>42</v>
      </c>
      <c r="CB3" s="91" t="s">
        <v>62</v>
      </c>
      <c r="CC3" s="14" t="s">
        <v>42</v>
      </c>
      <c r="CD3" s="91" t="s">
        <v>64</v>
      </c>
      <c r="CE3" s="14" t="s">
        <v>42</v>
      </c>
      <c r="CF3" s="13" t="s">
        <v>43</v>
      </c>
      <c r="CG3" s="14" t="s">
        <v>42</v>
      </c>
      <c r="CH3" s="13" t="s">
        <v>47</v>
      </c>
      <c r="CI3" s="14" t="s">
        <v>42</v>
      </c>
      <c r="CJ3" s="13" t="s">
        <v>48</v>
      </c>
      <c r="CK3" s="14" t="s">
        <v>42</v>
      </c>
      <c r="CL3" s="13" t="s">
        <v>52</v>
      </c>
      <c r="CM3" s="14" t="s">
        <v>42</v>
      </c>
      <c r="CN3" s="16" t="s">
        <v>60</v>
      </c>
      <c r="CO3" s="14" t="s">
        <v>42</v>
      </c>
      <c r="CP3" s="91" t="s">
        <v>62</v>
      </c>
      <c r="CQ3" s="14" t="s">
        <v>42</v>
      </c>
      <c r="CR3" s="91" t="s">
        <v>64</v>
      </c>
      <c r="CS3" s="14" t="s">
        <v>42</v>
      </c>
      <c r="CT3" s="13" t="s">
        <v>43</v>
      </c>
      <c r="CU3" s="14" t="s">
        <v>42</v>
      </c>
      <c r="CV3" s="13" t="s">
        <v>47</v>
      </c>
      <c r="CW3" s="14" t="s">
        <v>42</v>
      </c>
      <c r="CX3" s="13" t="s">
        <v>48</v>
      </c>
      <c r="CY3" s="14" t="s">
        <v>42</v>
      </c>
      <c r="CZ3" s="71" t="s">
        <v>60</v>
      </c>
      <c r="DA3" s="14" t="s">
        <v>42</v>
      </c>
      <c r="DB3" s="119" t="s">
        <v>62</v>
      </c>
      <c r="DC3" s="14" t="s">
        <v>42</v>
      </c>
      <c r="DD3" s="119" t="s">
        <v>64</v>
      </c>
      <c r="DE3" s="14" t="s">
        <v>42</v>
      </c>
      <c r="DF3" s="13" t="s">
        <v>52</v>
      </c>
      <c r="DG3" s="14" t="s">
        <v>42</v>
      </c>
      <c r="DH3" s="13" t="s">
        <v>52</v>
      </c>
      <c r="DI3" s="14" t="s">
        <v>42</v>
      </c>
      <c r="DJ3" s="13" t="s">
        <v>43</v>
      </c>
      <c r="DK3" s="14" t="s">
        <v>42</v>
      </c>
      <c r="DL3" s="13" t="s">
        <v>47</v>
      </c>
      <c r="DM3" s="14" t="s">
        <v>42</v>
      </c>
      <c r="DN3" s="13" t="s">
        <v>48</v>
      </c>
      <c r="DO3" s="13" t="s">
        <v>42</v>
      </c>
      <c r="DP3" s="13" t="s">
        <v>52</v>
      </c>
      <c r="DQ3" s="14" t="s">
        <v>42</v>
      </c>
      <c r="DR3" s="16" t="s">
        <v>60</v>
      </c>
      <c r="DS3" s="14" t="s">
        <v>42</v>
      </c>
      <c r="DT3" s="91" t="s">
        <v>62</v>
      </c>
      <c r="DU3" s="14" t="s">
        <v>42</v>
      </c>
      <c r="DV3" s="91" t="s">
        <v>64</v>
      </c>
      <c r="DW3" s="14" t="s">
        <v>42</v>
      </c>
      <c r="DX3" s="13" t="s">
        <v>43</v>
      </c>
      <c r="DY3" s="14" t="s">
        <v>42</v>
      </c>
      <c r="DZ3" s="13" t="s">
        <v>47</v>
      </c>
      <c r="EA3" s="14" t="s">
        <v>42</v>
      </c>
      <c r="EB3" s="13" t="s">
        <v>48</v>
      </c>
      <c r="EC3" s="14" t="s">
        <v>42</v>
      </c>
      <c r="ED3" s="13" t="s">
        <v>52</v>
      </c>
      <c r="EE3" s="14" t="s">
        <v>42</v>
      </c>
      <c r="EF3" s="16" t="s">
        <v>60</v>
      </c>
      <c r="EG3" s="14" t="s">
        <v>42</v>
      </c>
      <c r="EH3" s="91" t="s">
        <v>62</v>
      </c>
      <c r="EI3" s="14" t="s">
        <v>42</v>
      </c>
      <c r="EJ3" s="91" t="s">
        <v>64</v>
      </c>
      <c r="EK3" s="14" t="s">
        <v>42</v>
      </c>
      <c r="EL3" s="13" t="s">
        <v>43</v>
      </c>
      <c r="EM3" s="14" t="s">
        <v>42</v>
      </c>
      <c r="EN3" s="13" t="s">
        <v>47</v>
      </c>
      <c r="EO3" s="14" t="s">
        <v>42</v>
      </c>
      <c r="EP3" s="13" t="s">
        <v>48</v>
      </c>
      <c r="EQ3" s="14" t="s">
        <v>42</v>
      </c>
      <c r="ER3" s="13" t="s">
        <v>52</v>
      </c>
      <c r="ES3" s="14" t="s">
        <v>42</v>
      </c>
      <c r="ET3" s="16" t="s">
        <v>60</v>
      </c>
      <c r="EU3" s="14" t="s">
        <v>42</v>
      </c>
      <c r="EV3" s="91" t="s">
        <v>62</v>
      </c>
      <c r="EW3" s="14" t="s">
        <v>42</v>
      </c>
      <c r="EX3" s="91" t="s">
        <v>64</v>
      </c>
      <c r="EY3" s="14" t="s">
        <v>42</v>
      </c>
      <c r="EZ3" s="13" t="s">
        <v>43</v>
      </c>
      <c r="FA3" s="14" t="s">
        <v>42</v>
      </c>
      <c r="FB3" s="13" t="s">
        <v>47</v>
      </c>
      <c r="FC3" s="14" t="s">
        <v>42</v>
      </c>
      <c r="FD3" s="13" t="s">
        <v>48</v>
      </c>
      <c r="FE3" s="14" t="s">
        <v>42</v>
      </c>
      <c r="FF3" s="13" t="s">
        <v>52</v>
      </c>
      <c r="FG3" s="14" t="s">
        <v>42</v>
      </c>
      <c r="FH3" s="16" t="s">
        <v>60</v>
      </c>
      <c r="FI3" s="7" t="s">
        <v>42</v>
      </c>
      <c r="FJ3" s="91" t="s">
        <v>62</v>
      </c>
      <c r="FK3" s="123" t="s">
        <v>42</v>
      </c>
      <c r="FL3" s="91" t="s">
        <v>64</v>
      </c>
      <c r="FM3" s="109" t="s">
        <v>42</v>
      </c>
      <c r="FN3" s="62" t="s">
        <v>43</v>
      </c>
      <c r="FO3" s="14" t="s">
        <v>42</v>
      </c>
      <c r="FP3" s="13" t="s">
        <v>47</v>
      </c>
      <c r="FQ3" s="14" t="s">
        <v>42</v>
      </c>
      <c r="FR3" s="13" t="s">
        <v>48</v>
      </c>
      <c r="FS3" s="14" t="s">
        <v>42</v>
      </c>
      <c r="FT3" s="13" t="s">
        <v>52</v>
      </c>
      <c r="FU3" s="7" t="s">
        <v>42</v>
      </c>
      <c r="FV3" s="71" t="s">
        <v>60</v>
      </c>
      <c r="FW3" s="14" t="s">
        <v>42</v>
      </c>
      <c r="FX3" s="107" t="s">
        <v>62</v>
      </c>
      <c r="FY3" s="85" t="s">
        <v>42</v>
      </c>
      <c r="FZ3" s="107" t="s">
        <v>64</v>
      </c>
      <c r="GA3" s="85" t="s">
        <v>42</v>
      </c>
    </row>
    <row r="4" spans="1:183" s="2" customFormat="1" ht="15.75" x14ac:dyDescent="0.25">
      <c r="A4" s="19" t="s">
        <v>7</v>
      </c>
      <c r="B4" s="11">
        <v>278</v>
      </c>
      <c r="C4" s="31">
        <v>273</v>
      </c>
      <c r="D4" s="6">
        <f t="shared" ref="D4:D35" si="0">C4/B4*100</f>
        <v>98.201438848920859</v>
      </c>
      <c r="E4" s="34">
        <v>285</v>
      </c>
      <c r="F4" s="31">
        <v>282</v>
      </c>
      <c r="G4" s="6">
        <f>F4/E4*100</f>
        <v>98.94736842105263</v>
      </c>
      <c r="H4" s="11">
        <v>308</v>
      </c>
      <c r="I4" s="31">
        <v>298</v>
      </c>
      <c r="J4" s="15">
        <f>I4/H4*100</f>
        <v>96.753246753246756</v>
      </c>
      <c r="K4" s="11">
        <v>286</v>
      </c>
      <c r="L4" s="39">
        <v>278</v>
      </c>
      <c r="M4" s="6">
        <f>L4/K4*100</f>
        <v>97.2027972027972</v>
      </c>
      <c r="N4" s="11">
        <v>267</v>
      </c>
      <c r="O4" s="39">
        <v>265</v>
      </c>
      <c r="P4" s="15">
        <f>O4/N4*100</f>
        <v>99.250936329588015</v>
      </c>
      <c r="Q4" s="9">
        <v>262</v>
      </c>
      <c r="R4" s="17">
        <v>256</v>
      </c>
      <c r="S4" s="15">
        <f>R4/Q4*100</f>
        <v>97.70992366412213</v>
      </c>
      <c r="T4" s="87">
        <v>339</v>
      </c>
      <c r="U4" s="88">
        <v>326</v>
      </c>
      <c r="V4" s="63">
        <f>U4/T4*100</f>
        <v>96.165191740412979</v>
      </c>
      <c r="W4" s="87">
        <v>320</v>
      </c>
      <c r="X4" s="88">
        <v>301</v>
      </c>
      <c r="Y4" s="63">
        <f>X4/W4*100</f>
        <v>94.0625</v>
      </c>
      <c r="Z4" s="79">
        <v>273</v>
      </c>
      <c r="AA4" s="63">
        <f t="shared" ref="AA4:AA32" si="1">Z4/B4*100</f>
        <v>98.201438848920859</v>
      </c>
      <c r="AB4" s="11">
        <v>282</v>
      </c>
      <c r="AC4" s="6">
        <f t="shared" ref="AC4:AC32" si="2">AB4/E4*100</f>
        <v>98.94736842105263</v>
      </c>
      <c r="AD4" s="11">
        <v>297</v>
      </c>
      <c r="AE4" s="6">
        <f t="shared" ref="AE4:AE32" si="3">AD4/H4*100</f>
        <v>96.428571428571431</v>
      </c>
      <c r="AF4" s="11">
        <v>277</v>
      </c>
      <c r="AG4" s="6">
        <f t="shared" ref="AG4:AG32" si="4">AF4/K4*100</f>
        <v>96.853146853146853</v>
      </c>
      <c r="AH4" s="11">
        <v>266</v>
      </c>
      <c r="AI4" s="6">
        <f t="shared" ref="AI4:AI35" si="5">AH4/N4*100</f>
        <v>99.625468164794</v>
      </c>
      <c r="AJ4" s="52">
        <v>259</v>
      </c>
      <c r="AK4" s="15">
        <f t="shared" ref="AK4:AK35" si="6">$AJ4/Q4*100</f>
        <v>98.854961832061079</v>
      </c>
      <c r="AL4" s="92">
        <v>324</v>
      </c>
      <c r="AM4" s="6">
        <f>AL4/U4*100</f>
        <v>99.386503067484668</v>
      </c>
      <c r="AN4" s="92">
        <v>310</v>
      </c>
      <c r="AO4" s="6">
        <f>AN4/W4*100</f>
        <v>96.875</v>
      </c>
      <c r="AP4" s="53">
        <v>123</v>
      </c>
      <c r="AQ4" s="6">
        <v>44.244604316546763</v>
      </c>
      <c r="AR4" s="11">
        <v>100</v>
      </c>
      <c r="AS4" s="6">
        <f t="shared" ref="AS4:AS32" si="7">AR4/E4*100</f>
        <v>35.087719298245609</v>
      </c>
      <c r="AT4" s="11">
        <v>86</v>
      </c>
      <c r="AU4" s="6">
        <f t="shared" ref="AU4:AU32" si="8">AT4/H4*100</f>
        <v>27.922077922077921</v>
      </c>
      <c r="AV4" s="11">
        <v>95</v>
      </c>
      <c r="AW4" s="15">
        <f t="shared" ref="AW4:AW32" si="9">AV4/K4*100</f>
        <v>33.21678321678322</v>
      </c>
      <c r="AX4" s="64">
        <v>84</v>
      </c>
      <c r="AY4" s="66">
        <f>AX4/$Q4*100</f>
        <v>32.061068702290072</v>
      </c>
      <c r="AZ4" s="92">
        <v>131</v>
      </c>
      <c r="BA4" s="6">
        <f>AZ4/U4*100</f>
        <v>40.184049079754601</v>
      </c>
      <c r="BB4" s="92">
        <v>92</v>
      </c>
      <c r="BC4" s="6">
        <f>BB4/W4*100</f>
        <v>28.749999999999996</v>
      </c>
      <c r="BD4" s="53">
        <v>65</v>
      </c>
      <c r="BE4" s="6">
        <v>23.381294964028775</v>
      </c>
      <c r="BF4" s="11">
        <v>57</v>
      </c>
      <c r="BG4" s="6">
        <f t="shared" ref="BG4:BG32" si="10">BF4/E4*100</f>
        <v>20</v>
      </c>
      <c r="BH4" s="11">
        <v>62</v>
      </c>
      <c r="BI4" s="6">
        <f t="shared" ref="BI4:BI32" si="11">BH4/H4*100</f>
        <v>20.129870129870131</v>
      </c>
      <c r="BJ4" s="11">
        <v>61</v>
      </c>
      <c r="BK4" s="6">
        <f t="shared" ref="BK4:BK32" si="12">BJ4/K4*100</f>
        <v>21.328671328671327</v>
      </c>
      <c r="BL4" s="10">
        <v>29</v>
      </c>
      <c r="BM4" s="60">
        <f>BL4/$Q4*100</f>
        <v>11.068702290076336</v>
      </c>
      <c r="BN4" s="95">
        <v>30</v>
      </c>
      <c r="BO4" s="73">
        <f>BN4/U4*100</f>
        <v>9.2024539877300615</v>
      </c>
      <c r="BP4" s="95">
        <v>14</v>
      </c>
      <c r="BQ4" s="73">
        <f>BP4/W4*100</f>
        <v>4.375</v>
      </c>
      <c r="BR4" s="53">
        <v>30</v>
      </c>
      <c r="BS4" s="6">
        <v>10.791366906474821</v>
      </c>
      <c r="BT4" s="11">
        <v>40</v>
      </c>
      <c r="BU4" s="6">
        <f t="shared" ref="BU4:BU32" si="13">BT4/E4*100</f>
        <v>14.035087719298245</v>
      </c>
      <c r="BV4" s="11">
        <v>30</v>
      </c>
      <c r="BW4" s="6">
        <f t="shared" ref="BW4:BW32" si="14">BV4/H4*100</f>
        <v>9.7402597402597415</v>
      </c>
      <c r="BX4" s="11">
        <v>44</v>
      </c>
      <c r="BY4" s="6">
        <f t="shared" ref="BY4:BY32" si="15">BX4/K4*100</f>
        <v>15.384615384615385</v>
      </c>
      <c r="BZ4" s="52">
        <v>29</v>
      </c>
      <c r="CA4" s="60">
        <f>BZ4/$Q4*100</f>
        <v>11.068702290076336</v>
      </c>
      <c r="CB4" s="95">
        <v>35</v>
      </c>
      <c r="CC4" s="73">
        <f>CB4/U4*100</f>
        <v>10.736196319018406</v>
      </c>
      <c r="CD4" s="95">
        <v>24</v>
      </c>
      <c r="CE4" s="73">
        <f>CD4/W4*100</f>
        <v>7.5</v>
      </c>
      <c r="CF4" s="53">
        <v>73</v>
      </c>
      <c r="CG4" s="6">
        <v>26.258992805755394</v>
      </c>
      <c r="CH4" s="11">
        <v>86</v>
      </c>
      <c r="CI4" s="6">
        <f t="shared" ref="CI4:CI32" si="16">CH4/E4*100</f>
        <v>30.175438596491226</v>
      </c>
      <c r="CJ4" s="11">
        <v>93</v>
      </c>
      <c r="CK4" s="6">
        <f t="shared" ref="CK4:CK32" si="17">CJ4/H4*100</f>
        <v>30.194805194805198</v>
      </c>
      <c r="CL4" s="11">
        <v>94</v>
      </c>
      <c r="CM4" s="6">
        <f t="shared" ref="CM4:CM32" si="18">CL4/K4*100</f>
        <v>32.867132867132867</v>
      </c>
      <c r="CN4" s="52">
        <v>179</v>
      </c>
      <c r="CO4" s="60">
        <f>CN4/$Q4*100</f>
        <v>68.320610687022892</v>
      </c>
      <c r="CP4" s="99">
        <v>215</v>
      </c>
      <c r="CQ4" s="84">
        <f>CP4/U4*100</f>
        <v>65.950920245398777</v>
      </c>
      <c r="CR4" s="99">
        <v>223</v>
      </c>
      <c r="CS4" s="84">
        <f>CR4/W4*100</f>
        <v>69.6875</v>
      </c>
      <c r="CT4" s="53">
        <v>33</v>
      </c>
      <c r="CU4" s="6">
        <v>11.870503597122301</v>
      </c>
      <c r="CV4" s="11">
        <v>19</v>
      </c>
      <c r="CW4" s="6">
        <f t="shared" ref="CW4:CW32" si="19">CV4/E4*100</f>
        <v>6.666666666666667</v>
      </c>
      <c r="CX4" s="11">
        <v>27</v>
      </c>
      <c r="CY4" s="6">
        <f t="shared" ref="CY4:CY32" si="20">CX4/H4*100</f>
        <v>8.7662337662337659</v>
      </c>
      <c r="CZ4" s="72">
        <v>3</v>
      </c>
      <c r="DA4" s="73">
        <f>CZ4/$Q4*100</f>
        <v>1.1450381679389312</v>
      </c>
      <c r="DB4" s="120">
        <v>2</v>
      </c>
      <c r="DC4" s="73">
        <f>DB4/U4*100</f>
        <v>0.61349693251533743</v>
      </c>
      <c r="DD4" s="120">
        <v>5</v>
      </c>
      <c r="DE4" s="73">
        <f>DD4/W4*100</f>
        <v>1.5625</v>
      </c>
      <c r="DF4" s="53">
        <v>16</v>
      </c>
      <c r="DG4" s="6">
        <f t="shared" ref="DG4:DG32" si="21">DF4/K4*100</f>
        <v>5.5944055944055942</v>
      </c>
      <c r="DH4" s="9" t="s">
        <v>45</v>
      </c>
      <c r="DI4" s="5" t="s">
        <v>45</v>
      </c>
      <c r="DJ4" s="11">
        <v>131</v>
      </c>
      <c r="DK4" s="6">
        <v>47.122302158273385</v>
      </c>
      <c r="DL4" s="11">
        <v>114</v>
      </c>
      <c r="DM4" s="6">
        <f t="shared" ref="DM4:DM32" si="22">DL4/E4*100</f>
        <v>40</v>
      </c>
      <c r="DN4" s="11">
        <v>145</v>
      </c>
      <c r="DO4" s="11">
        <f t="shared" ref="DO4:DO32" si="23">DN4/H4*100</f>
        <v>47.077922077922082</v>
      </c>
      <c r="DP4" s="11">
        <v>114</v>
      </c>
      <c r="DQ4" s="6">
        <f t="shared" ref="DQ4:DQ32" si="24">DP4/K4*100</f>
        <v>39.86013986013986</v>
      </c>
      <c r="DR4" s="52">
        <v>72</v>
      </c>
      <c r="DS4" s="60">
        <f>DR4/$Q4*100</f>
        <v>27.480916030534353</v>
      </c>
      <c r="DT4" s="99">
        <v>91</v>
      </c>
      <c r="DU4" s="84">
        <f>DT4/U4*100</f>
        <v>27.914110429447852</v>
      </c>
      <c r="DV4" s="99">
        <v>106</v>
      </c>
      <c r="DW4" s="84">
        <f>DV4/W4*100</f>
        <v>33.125</v>
      </c>
      <c r="DX4" s="53">
        <v>33</v>
      </c>
      <c r="DY4" s="6">
        <v>11.870503597122301</v>
      </c>
      <c r="DZ4" s="11">
        <v>29</v>
      </c>
      <c r="EA4" s="6">
        <f t="shared" ref="EA4:EA16" si="25">DZ4/E4*100</f>
        <v>10.175438596491228</v>
      </c>
      <c r="EB4" s="11">
        <v>22</v>
      </c>
      <c r="EC4" s="6">
        <f t="shared" ref="EC4:EC25" si="26">EB4/H4*100</f>
        <v>7.1428571428571423</v>
      </c>
      <c r="ED4" s="11">
        <v>13</v>
      </c>
      <c r="EE4" s="6">
        <f t="shared" ref="EE4:EE25" si="27">ED4/K4*100</f>
        <v>4.5454545454545459</v>
      </c>
      <c r="EF4" s="52">
        <v>15</v>
      </c>
      <c r="EG4" s="60">
        <f>EF4/$Q4*100</f>
        <v>5.7251908396946565</v>
      </c>
      <c r="EH4" s="95">
        <v>7</v>
      </c>
      <c r="EI4" s="73">
        <f>EH4/U4*100</f>
        <v>2.147239263803681</v>
      </c>
      <c r="EJ4" s="95">
        <v>3</v>
      </c>
      <c r="EK4" s="73">
        <f>EJ4/W4*100</f>
        <v>0.9375</v>
      </c>
      <c r="EL4" s="53">
        <v>26</v>
      </c>
      <c r="EM4" s="6">
        <v>9.3525179856115113</v>
      </c>
      <c r="EN4" s="11">
        <v>25</v>
      </c>
      <c r="EO4" s="6">
        <f t="shared" ref="EO4:EO32" si="28">EN4/E4*100</f>
        <v>8.7719298245614024</v>
      </c>
      <c r="EP4" s="11">
        <v>29</v>
      </c>
      <c r="EQ4" s="6">
        <f t="shared" ref="EQ4:EQ32" si="29">EP4/H4*100</f>
        <v>9.4155844155844157</v>
      </c>
      <c r="ER4" s="11">
        <v>49</v>
      </c>
      <c r="ES4" s="6">
        <f t="shared" ref="ES4:ES32" si="30">ER4/K4*100</f>
        <v>17.132867132867133</v>
      </c>
      <c r="ET4" s="52">
        <v>90</v>
      </c>
      <c r="EU4" s="60">
        <f>ET4/$Q4*100</f>
        <v>34.351145038167942</v>
      </c>
      <c r="EV4" s="98">
        <v>107</v>
      </c>
      <c r="EW4" s="84">
        <f>EV4/U4*100</f>
        <v>32.822085889570552</v>
      </c>
      <c r="EX4" s="98">
        <v>104</v>
      </c>
      <c r="EY4" s="84">
        <f>EX4/W4*100</f>
        <v>32.5</v>
      </c>
      <c r="EZ4" s="53">
        <v>3</v>
      </c>
      <c r="FA4" s="6">
        <v>1.079136690647482</v>
      </c>
      <c r="FB4" s="11">
        <v>2</v>
      </c>
      <c r="FC4" s="6">
        <f>FB4/E4*100</f>
        <v>0.70175438596491224</v>
      </c>
      <c r="FD4" s="11">
        <v>10</v>
      </c>
      <c r="FE4" s="6">
        <f t="shared" ref="FE4:FE32" si="31">FD4/H4*100</f>
        <v>3.2467532467532463</v>
      </c>
      <c r="FF4" s="11">
        <v>6</v>
      </c>
      <c r="FG4" s="6">
        <f t="shared" ref="FG4:FG21" si="32">FF4/K4*100</f>
        <v>2.0979020979020979</v>
      </c>
      <c r="FH4" s="52">
        <v>10</v>
      </c>
      <c r="FI4" s="60">
        <f>FH4/$Q4*100</f>
        <v>3.8167938931297711</v>
      </c>
      <c r="FJ4" s="98">
        <v>7</v>
      </c>
      <c r="FK4" s="111">
        <f>FJ4/U4*100</f>
        <v>2.147239263803681</v>
      </c>
      <c r="FL4" s="98">
        <v>6</v>
      </c>
      <c r="FM4" s="111">
        <f>FL4/W4*100</f>
        <v>1.875</v>
      </c>
      <c r="FN4" s="53" t="s">
        <v>45</v>
      </c>
      <c r="FO4" s="6" t="s">
        <v>45</v>
      </c>
      <c r="FP4" s="11">
        <v>2</v>
      </c>
      <c r="FQ4" s="6">
        <f>FP4/E4*100</f>
        <v>0.70175438596491224</v>
      </c>
      <c r="FR4" s="11">
        <v>1</v>
      </c>
      <c r="FS4" s="15">
        <f>FR4/H4*100</f>
        <v>0.32467532467532467</v>
      </c>
      <c r="FT4" s="72" t="s">
        <v>58</v>
      </c>
      <c r="FU4" s="86" t="s">
        <v>58</v>
      </c>
      <c r="FV4" s="72" t="s">
        <v>58</v>
      </c>
      <c r="FW4" s="73" t="s">
        <v>58</v>
      </c>
      <c r="FX4" s="105" t="s">
        <v>58</v>
      </c>
      <c r="FY4" s="106" t="s">
        <v>58</v>
      </c>
      <c r="FZ4" s="105" t="s">
        <v>58</v>
      </c>
      <c r="GA4" s="106" t="s">
        <v>58</v>
      </c>
    </row>
    <row r="5" spans="1:183" s="2" customFormat="1" ht="15.75" x14ac:dyDescent="0.25">
      <c r="A5" s="20" t="s">
        <v>8</v>
      </c>
      <c r="B5" s="9">
        <v>368</v>
      </c>
      <c r="C5" s="17">
        <v>361</v>
      </c>
      <c r="D5" s="5">
        <f t="shared" si="0"/>
        <v>98.097826086956516</v>
      </c>
      <c r="E5" s="10">
        <v>401</v>
      </c>
      <c r="F5" s="17">
        <v>397</v>
      </c>
      <c r="G5" s="5">
        <f t="shared" ref="G5:G35" si="33">F5/E5*100</f>
        <v>99.002493765586024</v>
      </c>
      <c r="H5" s="9">
        <v>377</v>
      </c>
      <c r="I5" s="17">
        <v>369</v>
      </c>
      <c r="J5" s="12">
        <f t="shared" ref="J5:J31" si="34">I5/H5*100</f>
        <v>97.877984084880637</v>
      </c>
      <c r="K5" s="11">
        <v>390</v>
      </c>
      <c r="L5" s="40">
        <v>383</v>
      </c>
      <c r="M5" s="6">
        <f t="shared" ref="M5:M35" si="35">L5/K5*100</f>
        <v>98.205128205128204</v>
      </c>
      <c r="N5" s="11">
        <v>347</v>
      </c>
      <c r="O5" s="40">
        <v>347</v>
      </c>
      <c r="P5" s="15">
        <f>O5/N5*100</f>
        <v>100</v>
      </c>
      <c r="Q5" s="9">
        <v>354</v>
      </c>
      <c r="R5" s="17">
        <v>347</v>
      </c>
      <c r="S5" s="15">
        <f>R5/Q5*100</f>
        <v>98.022598870056498</v>
      </c>
      <c r="T5" s="89">
        <v>472</v>
      </c>
      <c r="U5" s="90">
        <v>467</v>
      </c>
      <c r="V5" s="5">
        <f t="shared" ref="V5:V34" si="36">U5/T5*100</f>
        <v>98.940677966101703</v>
      </c>
      <c r="W5" s="89">
        <v>433</v>
      </c>
      <c r="X5" s="90">
        <v>397</v>
      </c>
      <c r="Y5" s="5">
        <f t="shared" ref="Y5:Y32" si="37">X5/W5*100</f>
        <v>91.685912240184749</v>
      </c>
      <c r="Z5" s="54">
        <v>361</v>
      </c>
      <c r="AA5" s="5">
        <f t="shared" si="1"/>
        <v>98.097826086956516</v>
      </c>
      <c r="AB5" s="9">
        <v>397</v>
      </c>
      <c r="AC5" s="5">
        <f t="shared" si="2"/>
        <v>99.002493765586024</v>
      </c>
      <c r="AD5" s="9">
        <v>368</v>
      </c>
      <c r="AE5" s="5">
        <f t="shared" si="3"/>
        <v>97.612732095490713</v>
      </c>
      <c r="AF5" s="9">
        <v>383</v>
      </c>
      <c r="AG5" s="5">
        <f t="shared" si="4"/>
        <v>98.205128205128204</v>
      </c>
      <c r="AH5" s="9">
        <v>346</v>
      </c>
      <c r="AI5" s="5">
        <f t="shared" si="5"/>
        <v>99.711815561959654</v>
      </c>
      <c r="AJ5" s="57">
        <v>353</v>
      </c>
      <c r="AK5" s="15">
        <f t="shared" si="6"/>
        <v>99.717514124293785</v>
      </c>
      <c r="AL5" s="89">
        <v>463</v>
      </c>
      <c r="AM5" s="6">
        <f>AL5/U5*100</f>
        <v>99.143468950749465</v>
      </c>
      <c r="AN5" s="89">
        <v>418</v>
      </c>
      <c r="AO5" s="6">
        <f t="shared" ref="AO5:AO35" si="38">AN5/W5*100</f>
        <v>96.535796766743658</v>
      </c>
      <c r="AP5" s="54">
        <v>133</v>
      </c>
      <c r="AQ5" s="5">
        <v>36.141304347826086</v>
      </c>
      <c r="AR5" s="9">
        <v>150</v>
      </c>
      <c r="AS5" s="5">
        <f t="shared" si="7"/>
        <v>37.406483790523694</v>
      </c>
      <c r="AT5" s="9">
        <v>132</v>
      </c>
      <c r="AU5" s="5">
        <f t="shared" si="8"/>
        <v>35.013262599469499</v>
      </c>
      <c r="AV5" s="9">
        <v>123</v>
      </c>
      <c r="AW5" s="12">
        <f t="shared" si="9"/>
        <v>31.538461538461537</v>
      </c>
      <c r="AX5" s="9">
        <v>111</v>
      </c>
      <c r="AY5" s="15">
        <f t="shared" ref="AY5:AY35" si="39">AX5/$Q5*100</f>
        <v>31.35593220338983</v>
      </c>
      <c r="AZ5" s="89">
        <v>130</v>
      </c>
      <c r="BA5" s="6">
        <f t="shared" ref="BA5:BA34" si="40">AZ5/U5*100</f>
        <v>27.837259100642399</v>
      </c>
      <c r="BB5" s="89">
        <v>174</v>
      </c>
      <c r="BC5" s="6">
        <f t="shared" ref="BC5:BC34" si="41">BB5/W5*100</f>
        <v>40.184757505773675</v>
      </c>
      <c r="BD5" s="54">
        <v>65</v>
      </c>
      <c r="BE5" s="5">
        <v>17.663043478260871</v>
      </c>
      <c r="BF5" s="9">
        <v>79</v>
      </c>
      <c r="BG5" s="5">
        <f t="shared" si="10"/>
        <v>19.700748129675809</v>
      </c>
      <c r="BH5" s="9">
        <v>60</v>
      </c>
      <c r="BI5" s="5">
        <f t="shared" si="11"/>
        <v>15.915119363395224</v>
      </c>
      <c r="BJ5" s="9">
        <v>68</v>
      </c>
      <c r="BK5" s="5">
        <f t="shared" si="12"/>
        <v>17.435897435897434</v>
      </c>
      <c r="BL5" s="9">
        <v>59</v>
      </c>
      <c r="BM5" s="60">
        <f t="shared" ref="BM5:BM35" si="42">BL5/$Q5*100</f>
        <v>16.666666666666664</v>
      </c>
      <c r="BN5" s="96">
        <v>46</v>
      </c>
      <c r="BO5" s="8">
        <f t="shared" ref="BO5:BO35" si="43">BN5/U5*100</f>
        <v>9.8501070663811561</v>
      </c>
      <c r="BP5" s="96">
        <v>34</v>
      </c>
      <c r="BQ5" s="8">
        <f t="shared" ref="BQ5:BQ35" si="44">BP5/W5*100</f>
        <v>7.8521939953810627</v>
      </c>
      <c r="BR5" s="54">
        <v>31</v>
      </c>
      <c r="BS5" s="5">
        <v>8.4239130434782616</v>
      </c>
      <c r="BT5" s="9">
        <v>38</v>
      </c>
      <c r="BU5" s="5">
        <f t="shared" si="13"/>
        <v>9.4763092269326688</v>
      </c>
      <c r="BV5" s="9">
        <v>25</v>
      </c>
      <c r="BW5" s="5">
        <f t="shared" si="14"/>
        <v>6.6312997347480112</v>
      </c>
      <c r="BX5" s="9">
        <v>25</v>
      </c>
      <c r="BY5" s="5">
        <f t="shared" si="15"/>
        <v>6.4102564102564097</v>
      </c>
      <c r="BZ5" s="57">
        <v>21</v>
      </c>
      <c r="CA5" s="60">
        <f t="shared" ref="CA5:CA35" si="45">BZ5/$Q5*100</f>
        <v>5.9322033898305087</v>
      </c>
      <c r="CB5" s="96">
        <v>36</v>
      </c>
      <c r="CC5" s="111">
        <f t="shared" ref="CC5:CC35" si="46">CB5/U5*100</f>
        <v>7.7087794432548176</v>
      </c>
      <c r="CD5" s="96">
        <v>29</v>
      </c>
      <c r="CE5" s="111">
        <f t="shared" ref="CE5:CE35" si="47">CD5/W5*100</f>
        <v>6.6974595842956122</v>
      </c>
      <c r="CF5" s="54">
        <v>131</v>
      </c>
      <c r="CG5" s="5">
        <v>35.597826086956523</v>
      </c>
      <c r="CH5" s="9">
        <v>125</v>
      </c>
      <c r="CI5" s="5">
        <f t="shared" si="16"/>
        <v>31.172069825436409</v>
      </c>
      <c r="CJ5" s="9">
        <v>128</v>
      </c>
      <c r="CK5" s="5">
        <f t="shared" si="17"/>
        <v>33.952254641909811</v>
      </c>
      <c r="CL5" s="9">
        <v>174</v>
      </c>
      <c r="CM5" s="5">
        <f t="shared" si="18"/>
        <v>44.61538461538462</v>
      </c>
      <c r="CN5" s="57">
        <v>206</v>
      </c>
      <c r="CO5" s="60">
        <f t="shared" ref="CO5:CO35" si="48">CN5/$Q5*100</f>
        <v>58.192090395480221</v>
      </c>
      <c r="CP5" s="100">
        <v>263</v>
      </c>
      <c r="CQ5" s="83">
        <f t="shared" ref="CQ5:CQ35" si="49">CP5/U5*100</f>
        <v>56.316916488222702</v>
      </c>
      <c r="CR5" s="100">
        <v>219</v>
      </c>
      <c r="CS5" s="83">
        <f t="shared" ref="CS5:CS35" si="50">CR5/W5*100</f>
        <v>50.577367205542721</v>
      </c>
      <c r="CT5" s="54">
        <v>27</v>
      </c>
      <c r="CU5" s="5">
        <v>7.3369565217391308</v>
      </c>
      <c r="CV5" s="9">
        <v>16</v>
      </c>
      <c r="CW5" s="5">
        <f t="shared" si="19"/>
        <v>3.9900249376558601</v>
      </c>
      <c r="CX5" s="9">
        <v>21</v>
      </c>
      <c r="CY5" s="5">
        <f t="shared" si="20"/>
        <v>5.5702917771883289</v>
      </c>
      <c r="CZ5" s="74">
        <v>16</v>
      </c>
      <c r="DA5" s="8">
        <f t="shared" ref="DA5:DA35" si="51">CZ5/$Q5*100</f>
        <v>4.5197740112994351</v>
      </c>
      <c r="DB5" s="121">
        <v>23</v>
      </c>
      <c r="DC5" s="8">
        <f t="shared" ref="DC5:DC35" si="52">DB5/U5*100</f>
        <v>4.925053533190578</v>
      </c>
      <c r="DD5" s="121">
        <v>15</v>
      </c>
      <c r="DE5" s="8">
        <f t="shared" ref="DE5:DE35" si="53">DD5/W5*100</f>
        <v>3.4642032332563506</v>
      </c>
      <c r="DF5" s="54">
        <v>20</v>
      </c>
      <c r="DG5" s="5">
        <f t="shared" si="21"/>
        <v>5.1282051282051277</v>
      </c>
      <c r="DH5" s="9" t="s">
        <v>45</v>
      </c>
      <c r="DI5" s="5" t="s">
        <v>45</v>
      </c>
      <c r="DJ5" s="9">
        <v>234</v>
      </c>
      <c r="DK5" s="5">
        <v>63.586956521739133</v>
      </c>
      <c r="DL5" s="9">
        <v>219</v>
      </c>
      <c r="DM5" s="5">
        <f t="shared" si="22"/>
        <v>54.613466334164585</v>
      </c>
      <c r="DN5" s="9">
        <v>199</v>
      </c>
      <c r="DO5" s="9">
        <f t="shared" si="23"/>
        <v>52.785145888594165</v>
      </c>
      <c r="DP5" s="9">
        <v>219</v>
      </c>
      <c r="DQ5" s="5">
        <f t="shared" si="24"/>
        <v>56.153846153846153</v>
      </c>
      <c r="DR5" s="57">
        <v>192</v>
      </c>
      <c r="DS5" s="60">
        <f t="shared" ref="DS5:DS35" si="54">DR5/$Q5*100</f>
        <v>54.237288135593218</v>
      </c>
      <c r="DT5" s="100">
        <v>256</v>
      </c>
      <c r="DU5" s="84">
        <f t="shared" ref="DU5:DU35" si="55">DT5/U5*100</f>
        <v>54.817987152034263</v>
      </c>
      <c r="DV5" s="100">
        <v>191</v>
      </c>
      <c r="DW5" s="84">
        <f t="shared" ref="DW5:DW35" si="56">DV5/W5*100</f>
        <v>44.110854503464203</v>
      </c>
      <c r="DX5" s="54">
        <v>18</v>
      </c>
      <c r="DY5" s="5">
        <v>4.8913043478260869</v>
      </c>
      <c r="DZ5" s="9">
        <v>25</v>
      </c>
      <c r="EA5" s="5">
        <f t="shared" si="25"/>
        <v>6.2344139650872821</v>
      </c>
      <c r="EB5" s="9">
        <v>25</v>
      </c>
      <c r="EC5" s="5">
        <f t="shared" si="26"/>
        <v>6.6312997347480112</v>
      </c>
      <c r="ED5" s="9">
        <v>8</v>
      </c>
      <c r="EE5" s="5">
        <f t="shared" si="27"/>
        <v>2.0512820512820511</v>
      </c>
      <c r="EF5" s="57">
        <v>10</v>
      </c>
      <c r="EG5" s="60">
        <f t="shared" ref="EG5:EG35" si="57">EF5/$Q5*100</f>
        <v>2.8248587570621471</v>
      </c>
      <c r="EH5" s="96">
        <v>17</v>
      </c>
      <c r="EI5" s="8">
        <f t="shared" ref="EI5:EI34" si="58">EH5/U5*100</f>
        <v>3.6402569593147751</v>
      </c>
      <c r="EJ5" s="96">
        <v>3</v>
      </c>
      <c r="EK5" s="8">
        <f t="shared" ref="EK5:EK34" si="59">EJ5/W5*100</f>
        <v>0.69284064665127021</v>
      </c>
      <c r="EL5" s="54">
        <v>56</v>
      </c>
      <c r="EM5" s="5">
        <v>15.217391304347828</v>
      </c>
      <c r="EN5" s="9">
        <v>89</v>
      </c>
      <c r="EO5" s="5">
        <f t="shared" si="28"/>
        <v>22.194513715710723</v>
      </c>
      <c r="EP5" s="9">
        <v>105</v>
      </c>
      <c r="EQ5" s="5">
        <f t="shared" si="29"/>
        <v>27.851458885941643</v>
      </c>
      <c r="ER5" s="9">
        <v>103</v>
      </c>
      <c r="ES5" s="5">
        <f t="shared" si="30"/>
        <v>26.410256410256412</v>
      </c>
      <c r="ET5" s="57">
        <v>75</v>
      </c>
      <c r="EU5" s="60">
        <f t="shared" ref="EU5:EU35" si="60">ET5/$Q5*100</f>
        <v>21.1864406779661</v>
      </c>
      <c r="EV5" s="96">
        <v>138</v>
      </c>
      <c r="EW5" s="83">
        <f t="shared" ref="EW5:EW35" si="61">EV5/U5*100</f>
        <v>29.550321199143468</v>
      </c>
      <c r="EX5" s="96">
        <v>131</v>
      </c>
      <c r="EY5" s="83">
        <f t="shared" ref="EY5:EY35" si="62">EX5/W5*100</f>
        <v>30.254041570438801</v>
      </c>
      <c r="EZ5" s="54">
        <v>6</v>
      </c>
      <c r="FA5" s="5">
        <v>1.6304347826086956</v>
      </c>
      <c r="FB5" s="9">
        <v>8</v>
      </c>
      <c r="FC5" s="5">
        <f>FB5/E5*100</f>
        <v>1.99501246882793</v>
      </c>
      <c r="FD5" s="9">
        <v>15</v>
      </c>
      <c r="FE5" s="5">
        <f t="shared" si="31"/>
        <v>3.978779840848806</v>
      </c>
      <c r="FF5" s="9">
        <v>14</v>
      </c>
      <c r="FG5" s="5">
        <f t="shared" si="32"/>
        <v>3.5897435897435894</v>
      </c>
      <c r="FH5" s="57">
        <v>13</v>
      </c>
      <c r="FI5" s="60">
        <f t="shared" ref="FI5:FI35" si="63">FH5/$Q5*100</f>
        <v>3.6723163841807911</v>
      </c>
      <c r="FJ5" s="96">
        <v>8</v>
      </c>
      <c r="FK5" s="8">
        <f t="shared" ref="FK5:FK35" si="64">FJ5/U5*100</f>
        <v>1.7130620985010707</v>
      </c>
      <c r="FL5" s="96">
        <v>12</v>
      </c>
      <c r="FM5" s="8">
        <f t="shared" ref="FM5:FM35" si="65">FL5/W5*100</f>
        <v>2.7713625866050808</v>
      </c>
      <c r="FN5" s="54">
        <v>2</v>
      </c>
      <c r="FO5" s="5">
        <v>0.54347826086956519</v>
      </c>
      <c r="FP5" s="9">
        <v>1</v>
      </c>
      <c r="FQ5" s="5">
        <f>FP5/E5*100</f>
        <v>0.24937655860349126</v>
      </c>
      <c r="FR5" s="9">
        <v>1</v>
      </c>
      <c r="FS5" s="12">
        <f>FR5/H5*100</f>
        <v>0.2652519893899204</v>
      </c>
      <c r="FT5" s="74" t="s">
        <v>58</v>
      </c>
      <c r="FU5" s="60" t="s">
        <v>58</v>
      </c>
      <c r="FV5" s="9">
        <v>1</v>
      </c>
      <c r="FW5" s="5">
        <f t="shared" ref="FW5:FW35" si="66">FV5/$Q5*100</f>
        <v>0.2824858757062147</v>
      </c>
      <c r="FX5" s="104">
        <v>1</v>
      </c>
      <c r="FY5" s="103">
        <f>FX5/U5*100</f>
        <v>0.21413276231263384</v>
      </c>
      <c r="FZ5" s="9" t="s">
        <v>58</v>
      </c>
      <c r="GA5" s="5" t="s">
        <v>58</v>
      </c>
    </row>
    <row r="6" spans="1:183" s="2" customFormat="1" ht="15.75" x14ac:dyDescent="0.25">
      <c r="A6" s="20" t="s">
        <v>9</v>
      </c>
      <c r="B6" s="9">
        <v>192</v>
      </c>
      <c r="C6" s="17">
        <v>192</v>
      </c>
      <c r="D6" s="5">
        <f t="shared" si="0"/>
        <v>100</v>
      </c>
      <c r="E6" s="10">
        <v>202</v>
      </c>
      <c r="F6" s="17">
        <v>202</v>
      </c>
      <c r="G6" s="5">
        <f t="shared" si="33"/>
        <v>100</v>
      </c>
      <c r="H6" s="9">
        <v>174</v>
      </c>
      <c r="I6" s="17">
        <v>174</v>
      </c>
      <c r="J6" s="12">
        <f t="shared" si="34"/>
        <v>100</v>
      </c>
      <c r="K6" s="11">
        <v>200</v>
      </c>
      <c r="L6" s="40">
        <v>198</v>
      </c>
      <c r="M6" s="6">
        <f t="shared" si="35"/>
        <v>99</v>
      </c>
      <c r="N6" s="11">
        <v>180</v>
      </c>
      <c r="O6" s="40">
        <v>179</v>
      </c>
      <c r="P6" s="15">
        <f t="shared" ref="P6:P34" si="67">O6/N6*100</f>
        <v>99.444444444444443</v>
      </c>
      <c r="Q6" s="9">
        <v>186</v>
      </c>
      <c r="R6" s="17">
        <v>175</v>
      </c>
      <c r="S6" s="15">
        <f t="shared" ref="S6:S34" si="68">R6/Q6*100</f>
        <v>94.086021505376351</v>
      </c>
      <c r="T6" s="89">
        <v>214</v>
      </c>
      <c r="U6" s="90">
        <v>186</v>
      </c>
      <c r="V6" s="5">
        <f t="shared" si="36"/>
        <v>86.915887850467286</v>
      </c>
      <c r="W6" s="89">
        <v>209</v>
      </c>
      <c r="X6" s="90">
        <v>190</v>
      </c>
      <c r="Y6" s="5">
        <f t="shared" si="37"/>
        <v>90.909090909090907</v>
      </c>
      <c r="Z6" s="54">
        <v>192</v>
      </c>
      <c r="AA6" s="5">
        <f t="shared" si="1"/>
        <v>100</v>
      </c>
      <c r="AB6" s="9">
        <v>202</v>
      </c>
      <c r="AC6" s="5">
        <f t="shared" si="2"/>
        <v>100</v>
      </c>
      <c r="AD6" s="9">
        <v>174</v>
      </c>
      <c r="AE6" s="5">
        <f t="shared" si="3"/>
        <v>100</v>
      </c>
      <c r="AF6" s="9">
        <v>197</v>
      </c>
      <c r="AG6" s="5">
        <f t="shared" si="4"/>
        <v>98.5</v>
      </c>
      <c r="AH6" s="9">
        <v>180</v>
      </c>
      <c r="AI6" s="5">
        <f t="shared" si="5"/>
        <v>100</v>
      </c>
      <c r="AJ6" s="57">
        <v>184</v>
      </c>
      <c r="AK6" s="15">
        <f t="shared" si="6"/>
        <v>98.924731182795696</v>
      </c>
      <c r="AL6" s="89">
        <v>204</v>
      </c>
      <c r="AM6" s="6">
        <f t="shared" ref="AM6:AM29" si="69">AL6/U6*100</f>
        <v>109.6774193548387</v>
      </c>
      <c r="AN6" s="89">
        <v>197</v>
      </c>
      <c r="AO6" s="6">
        <f t="shared" si="38"/>
        <v>94.258373205741634</v>
      </c>
      <c r="AP6" s="54">
        <v>79</v>
      </c>
      <c r="AQ6" s="5">
        <v>41.145833333333329</v>
      </c>
      <c r="AR6" s="9">
        <v>79</v>
      </c>
      <c r="AS6" s="5">
        <f t="shared" si="7"/>
        <v>39.10891089108911</v>
      </c>
      <c r="AT6" s="9">
        <v>58</v>
      </c>
      <c r="AU6" s="5">
        <f t="shared" si="8"/>
        <v>33.333333333333329</v>
      </c>
      <c r="AV6" s="9">
        <v>46</v>
      </c>
      <c r="AW6" s="12">
        <f t="shared" si="9"/>
        <v>23</v>
      </c>
      <c r="AX6" s="9">
        <v>56</v>
      </c>
      <c r="AY6" s="15">
        <f t="shared" si="39"/>
        <v>30.107526881720432</v>
      </c>
      <c r="AZ6" s="89">
        <v>32</v>
      </c>
      <c r="BA6" s="6">
        <f t="shared" si="40"/>
        <v>17.20430107526882</v>
      </c>
      <c r="BB6" s="89">
        <v>30</v>
      </c>
      <c r="BC6" s="6">
        <f t="shared" si="41"/>
        <v>14.354066985645932</v>
      </c>
      <c r="BD6" s="54">
        <v>30</v>
      </c>
      <c r="BE6" s="5">
        <v>15.625</v>
      </c>
      <c r="BF6" s="9">
        <v>26</v>
      </c>
      <c r="BG6" s="5">
        <f t="shared" si="10"/>
        <v>12.871287128712872</v>
      </c>
      <c r="BH6" s="9">
        <v>25</v>
      </c>
      <c r="BI6" s="5">
        <f t="shared" si="11"/>
        <v>14.367816091954023</v>
      </c>
      <c r="BJ6" s="9">
        <v>32</v>
      </c>
      <c r="BK6" s="5">
        <f t="shared" si="12"/>
        <v>16</v>
      </c>
      <c r="BL6" s="9">
        <v>14</v>
      </c>
      <c r="BM6" s="60">
        <f t="shared" si="42"/>
        <v>7.5268817204301079</v>
      </c>
      <c r="BN6" s="96">
        <v>15</v>
      </c>
      <c r="BO6" s="8">
        <f t="shared" si="43"/>
        <v>8.064516129032258</v>
      </c>
      <c r="BP6" s="96">
        <v>9</v>
      </c>
      <c r="BQ6" s="8">
        <f t="shared" si="44"/>
        <v>4.3062200956937797</v>
      </c>
      <c r="BR6" s="54">
        <v>17</v>
      </c>
      <c r="BS6" s="5">
        <v>8.8541666666666679</v>
      </c>
      <c r="BT6" s="9">
        <v>29</v>
      </c>
      <c r="BU6" s="5">
        <f t="shared" si="13"/>
        <v>14.356435643564355</v>
      </c>
      <c r="BV6" s="9">
        <v>24</v>
      </c>
      <c r="BW6" s="5">
        <f t="shared" si="14"/>
        <v>13.793103448275861</v>
      </c>
      <c r="BX6" s="9">
        <v>22</v>
      </c>
      <c r="BY6" s="5">
        <f t="shared" si="15"/>
        <v>11</v>
      </c>
      <c r="BZ6" s="57">
        <v>15</v>
      </c>
      <c r="CA6" s="60">
        <f t="shared" si="45"/>
        <v>8.064516129032258</v>
      </c>
      <c r="CB6" s="96">
        <v>8</v>
      </c>
      <c r="CC6" s="111">
        <f t="shared" si="46"/>
        <v>4.3010752688172049</v>
      </c>
      <c r="CD6" s="96">
        <v>11</v>
      </c>
      <c r="CE6" s="111">
        <f t="shared" si="47"/>
        <v>5.2631578947368416</v>
      </c>
      <c r="CF6" s="54">
        <v>38</v>
      </c>
      <c r="CG6" s="5">
        <v>19.791666666666664</v>
      </c>
      <c r="CH6" s="9">
        <v>41</v>
      </c>
      <c r="CI6" s="5">
        <f t="shared" si="16"/>
        <v>20.297029702970299</v>
      </c>
      <c r="CJ6" s="9">
        <v>32</v>
      </c>
      <c r="CK6" s="5">
        <f t="shared" si="17"/>
        <v>18.390804597701148</v>
      </c>
      <c r="CL6" s="9">
        <v>77</v>
      </c>
      <c r="CM6" s="5">
        <f t="shared" si="18"/>
        <v>38.5</v>
      </c>
      <c r="CN6" s="57">
        <v>71</v>
      </c>
      <c r="CO6" s="60">
        <f t="shared" si="48"/>
        <v>38.172043010752688</v>
      </c>
      <c r="CP6" s="100">
        <v>89</v>
      </c>
      <c r="CQ6" s="83">
        <f t="shared" si="49"/>
        <v>47.8494623655914</v>
      </c>
      <c r="CR6" s="100">
        <v>102</v>
      </c>
      <c r="CS6" s="83">
        <f t="shared" si="50"/>
        <v>48.803827751196174</v>
      </c>
      <c r="CT6" s="54">
        <v>17</v>
      </c>
      <c r="CU6" s="5">
        <v>8.8541666666666679</v>
      </c>
      <c r="CV6" s="9">
        <v>15</v>
      </c>
      <c r="CW6" s="5">
        <f t="shared" si="19"/>
        <v>7.4257425742574252</v>
      </c>
      <c r="CX6" s="9">
        <v>11</v>
      </c>
      <c r="CY6" s="5">
        <f t="shared" si="20"/>
        <v>6.3218390804597711</v>
      </c>
      <c r="CZ6" s="74">
        <v>10</v>
      </c>
      <c r="DA6" s="8">
        <f t="shared" si="51"/>
        <v>5.376344086021505</v>
      </c>
      <c r="DB6" s="121">
        <v>7</v>
      </c>
      <c r="DC6" s="8">
        <f t="shared" si="52"/>
        <v>3.763440860215054</v>
      </c>
      <c r="DD6" s="121">
        <v>4</v>
      </c>
      <c r="DE6" s="8">
        <f t="shared" si="53"/>
        <v>1.9138755980861244</v>
      </c>
      <c r="DF6" s="54">
        <v>5</v>
      </c>
      <c r="DG6" s="5">
        <f t="shared" si="21"/>
        <v>2.5</v>
      </c>
      <c r="DH6" s="9" t="s">
        <v>45</v>
      </c>
      <c r="DI6" s="5" t="s">
        <v>45</v>
      </c>
      <c r="DJ6" s="9">
        <v>123</v>
      </c>
      <c r="DK6" s="5">
        <v>64.0625</v>
      </c>
      <c r="DL6" s="9">
        <v>95</v>
      </c>
      <c r="DM6" s="5">
        <f t="shared" si="22"/>
        <v>47.029702970297024</v>
      </c>
      <c r="DN6" s="9">
        <v>88</v>
      </c>
      <c r="DO6" s="9">
        <f t="shared" si="23"/>
        <v>50.574712643678168</v>
      </c>
      <c r="DP6" s="9">
        <v>102</v>
      </c>
      <c r="DQ6" s="5">
        <f t="shared" si="24"/>
        <v>51</v>
      </c>
      <c r="DR6" s="57">
        <v>79</v>
      </c>
      <c r="DS6" s="60">
        <f t="shared" si="54"/>
        <v>42.473118279569896</v>
      </c>
      <c r="DT6" s="100">
        <v>106</v>
      </c>
      <c r="DU6" s="84">
        <f t="shared" si="55"/>
        <v>56.98924731182796</v>
      </c>
      <c r="DV6" s="100">
        <v>79</v>
      </c>
      <c r="DW6" s="84">
        <f t="shared" si="56"/>
        <v>37.799043062200951</v>
      </c>
      <c r="DX6" s="54">
        <v>9</v>
      </c>
      <c r="DY6" s="5">
        <v>4.6875</v>
      </c>
      <c r="DZ6" s="9">
        <v>10</v>
      </c>
      <c r="EA6" s="5">
        <f t="shared" si="25"/>
        <v>4.9504950495049505</v>
      </c>
      <c r="EB6" s="9">
        <v>12</v>
      </c>
      <c r="EC6" s="5">
        <f t="shared" si="26"/>
        <v>6.8965517241379306</v>
      </c>
      <c r="ED6" s="9">
        <v>4</v>
      </c>
      <c r="EE6" s="5">
        <f t="shared" si="27"/>
        <v>2</v>
      </c>
      <c r="EF6" s="57">
        <v>11</v>
      </c>
      <c r="EG6" s="60">
        <f t="shared" si="57"/>
        <v>5.913978494623656</v>
      </c>
      <c r="EH6" s="96">
        <v>7</v>
      </c>
      <c r="EI6" s="8">
        <f t="shared" si="58"/>
        <v>3.763440860215054</v>
      </c>
      <c r="EJ6" s="96">
        <v>8</v>
      </c>
      <c r="EK6" s="8">
        <f t="shared" si="59"/>
        <v>3.8277511961722488</v>
      </c>
      <c r="EL6" s="54">
        <v>34</v>
      </c>
      <c r="EM6" s="5">
        <v>17.708333333333336</v>
      </c>
      <c r="EN6" s="9">
        <v>65</v>
      </c>
      <c r="EO6" s="5">
        <f t="shared" si="28"/>
        <v>32.178217821782177</v>
      </c>
      <c r="EP6" s="9">
        <v>69</v>
      </c>
      <c r="EQ6" s="5">
        <f t="shared" si="29"/>
        <v>39.655172413793103</v>
      </c>
      <c r="ER6" s="9">
        <v>83</v>
      </c>
      <c r="ES6" s="5">
        <f t="shared" si="30"/>
        <v>41.5</v>
      </c>
      <c r="ET6" s="57">
        <v>98</v>
      </c>
      <c r="EU6" s="60">
        <f t="shared" si="60"/>
        <v>52.688172043010752</v>
      </c>
      <c r="EV6" s="96">
        <v>112</v>
      </c>
      <c r="EW6" s="83">
        <f t="shared" si="61"/>
        <v>60.215053763440864</v>
      </c>
      <c r="EX6" s="96">
        <v>129</v>
      </c>
      <c r="EY6" s="83">
        <f t="shared" si="62"/>
        <v>61.722488038277511</v>
      </c>
      <c r="EZ6" s="54">
        <v>5</v>
      </c>
      <c r="FA6" s="5">
        <v>2.604166666666667</v>
      </c>
      <c r="FB6" s="9" t="s">
        <v>45</v>
      </c>
      <c r="FC6" s="5" t="s">
        <v>45</v>
      </c>
      <c r="FD6" s="9">
        <v>2</v>
      </c>
      <c r="FE6" s="5">
        <f t="shared" si="31"/>
        <v>1.1494252873563218</v>
      </c>
      <c r="FF6" s="9">
        <v>3</v>
      </c>
      <c r="FG6" s="5">
        <f t="shared" si="32"/>
        <v>1.5</v>
      </c>
      <c r="FH6" s="57">
        <v>7</v>
      </c>
      <c r="FI6" s="60">
        <f t="shared" si="63"/>
        <v>3.763440860215054</v>
      </c>
      <c r="FJ6" s="96">
        <v>5</v>
      </c>
      <c r="FK6" s="8">
        <f t="shared" si="64"/>
        <v>2.6881720430107525</v>
      </c>
      <c r="FL6" s="96">
        <v>10</v>
      </c>
      <c r="FM6" s="8">
        <f t="shared" si="65"/>
        <v>4.7846889952153111</v>
      </c>
      <c r="FN6" s="54">
        <v>3</v>
      </c>
      <c r="FO6" s="5">
        <v>1.5625</v>
      </c>
      <c r="FP6" s="74" t="s">
        <v>58</v>
      </c>
      <c r="FQ6" s="8" t="s">
        <v>58</v>
      </c>
      <c r="FR6" s="9">
        <v>1</v>
      </c>
      <c r="FS6" s="12">
        <f>FR6/H6*100</f>
        <v>0.57471264367816088</v>
      </c>
      <c r="FT6" s="74" t="s">
        <v>58</v>
      </c>
      <c r="FU6" s="60" t="s">
        <v>58</v>
      </c>
      <c r="FV6" s="74" t="s">
        <v>58</v>
      </c>
      <c r="FW6" s="8" t="s">
        <v>58</v>
      </c>
      <c r="FX6" s="56" t="s">
        <v>58</v>
      </c>
      <c r="FY6" s="25" t="s">
        <v>58</v>
      </c>
      <c r="FZ6" s="56" t="s">
        <v>58</v>
      </c>
      <c r="GA6" s="25" t="s">
        <v>58</v>
      </c>
    </row>
    <row r="7" spans="1:183" s="2" customFormat="1" ht="15.75" x14ac:dyDescent="0.25">
      <c r="A7" s="20" t="s">
        <v>10</v>
      </c>
      <c r="B7" s="9">
        <v>249</v>
      </c>
      <c r="C7" s="17">
        <v>244</v>
      </c>
      <c r="D7" s="5">
        <f t="shared" si="0"/>
        <v>97.99196787148594</v>
      </c>
      <c r="E7" s="10">
        <v>271</v>
      </c>
      <c r="F7" s="17">
        <v>267</v>
      </c>
      <c r="G7" s="5">
        <f t="shared" si="33"/>
        <v>98.523985239852394</v>
      </c>
      <c r="H7" s="9">
        <v>266</v>
      </c>
      <c r="I7" s="17">
        <v>263</v>
      </c>
      <c r="J7" s="12">
        <f t="shared" si="34"/>
        <v>98.872180451127818</v>
      </c>
      <c r="K7" s="11">
        <v>261</v>
      </c>
      <c r="L7" s="40">
        <v>259</v>
      </c>
      <c r="M7" s="6">
        <f t="shared" si="35"/>
        <v>99.23371647509579</v>
      </c>
      <c r="N7" s="11">
        <v>217</v>
      </c>
      <c r="O7" s="40">
        <v>216</v>
      </c>
      <c r="P7" s="15">
        <f t="shared" si="67"/>
        <v>99.539170506912441</v>
      </c>
      <c r="Q7" s="9">
        <v>272</v>
      </c>
      <c r="R7" s="17">
        <v>268</v>
      </c>
      <c r="S7" s="15">
        <f t="shared" si="68"/>
        <v>98.529411764705884</v>
      </c>
      <c r="T7" s="89">
        <v>315</v>
      </c>
      <c r="U7" s="90">
        <v>300</v>
      </c>
      <c r="V7" s="5">
        <f t="shared" si="36"/>
        <v>95.238095238095227</v>
      </c>
      <c r="W7" s="89">
        <v>349</v>
      </c>
      <c r="X7" s="90">
        <v>314</v>
      </c>
      <c r="Y7" s="5">
        <f t="shared" si="37"/>
        <v>89.971346704871053</v>
      </c>
      <c r="Z7" s="54">
        <v>242</v>
      </c>
      <c r="AA7" s="5">
        <f t="shared" si="1"/>
        <v>97.188755020080322</v>
      </c>
      <c r="AB7" s="9">
        <v>267</v>
      </c>
      <c r="AC7" s="5">
        <f t="shared" si="2"/>
        <v>98.523985239852394</v>
      </c>
      <c r="AD7" s="9">
        <v>263</v>
      </c>
      <c r="AE7" s="5">
        <f t="shared" si="3"/>
        <v>98.872180451127818</v>
      </c>
      <c r="AF7" s="9">
        <v>259</v>
      </c>
      <c r="AG7" s="5">
        <f t="shared" si="4"/>
        <v>99.23371647509579</v>
      </c>
      <c r="AH7" s="9">
        <v>216</v>
      </c>
      <c r="AI7" s="5">
        <f t="shared" si="5"/>
        <v>99.539170506912441</v>
      </c>
      <c r="AJ7" s="57">
        <v>265</v>
      </c>
      <c r="AK7" s="15">
        <f t="shared" si="6"/>
        <v>97.42647058823529</v>
      </c>
      <c r="AL7" s="89">
        <v>302</v>
      </c>
      <c r="AM7" s="6">
        <f t="shared" si="69"/>
        <v>100.66666666666666</v>
      </c>
      <c r="AN7" s="89">
        <v>327</v>
      </c>
      <c r="AO7" s="6">
        <f t="shared" si="38"/>
        <v>93.696275071633238</v>
      </c>
      <c r="AP7" s="54">
        <v>102</v>
      </c>
      <c r="AQ7" s="5">
        <v>40.963855421686745</v>
      </c>
      <c r="AR7" s="9">
        <v>66</v>
      </c>
      <c r="AS7" s="5">
        <f t="shared" si="7"/>
        <v>24.354243542435423</v>
      </c>
      <c r="AT7" s="9">
        <v>67</v>
      </c>
      <c r="AU7" s="5">
        <f t="shared" si="8"/>
        <v>25.18796992481203</v>
      </c>
      <c r="AV7" s="9">
        <v>65</v>
      </c>
      <c r="AW7" s="12">
        <f t="shared" si="9"/>
        <v>24.904214559386972</v>
      </c>
      <c r="AX7" s="9">
        <v>50</v>
      </c>
      <c r="AY7" s="15">
        <f t="shared" si="39"/>
        <v>18.382352941176471</v>
      </c>
      <c r="AZ7" s="89">
        <v>64</v>
      </c>
      <c r="BA7" s="6">
        <f t="shared" si="40"/>
        <v>21.333333333333336</v>
      </c>
      <c r="BB7" s="89">
        <v>58</v>
      </c>
      <c r="BC7" s="6">
        <f t="shared" si="41"/>
        <v>16.618911174785101</v>
      </c>
      <c r="BD7" s="54">
        <v>44</v>
      </c>
      <c r="BE7" s="5">
        <v>17.670682730923694</v>
      </c>
      <c r="BF7" s="9">
        <v>52</v>
      </c>
      <c r="BG7" s="5">
        <f t="shared" si="10"/>
        <v>19.188191881918819</v>
      </c>
      <c r="BH7" s="9">
        <v>45</v>
      </c>
      <c r="BI7" s="5">
        <f t="shared" si="11"/>
        <v>16.917293233082706</v>
      </c>
      <c r="BJ7" s="9">
        <v>17</v>
      </c>
      <c r="BK7" s="5">
        <f t="shared" si="12"/>
        <v>6.5134099616858236</v>
      </c>
      <c r="BL7" s="9">
        <v>23</v>
      </c>
      <c r="BM7" s="60">
        <f t="shared" si="42"/>
        <v>8.4558823529411775</v>
      </c>
      <c r="BN7" s="96">
        <v>12</v>
      </c>
      <c r="BO7" s="8">
        <f t="shared" si="43"/>
        <v>4</v>
      </c>
      <c r="BP7" s="96">
        <v>9</v>
      </c>
      <c r="BQ7" s="8">
        <f t="shared" si="44"/>
        <v>2.5787965616045847</v>
      </c>
      <c r="BR7" s="54">
        <v>14</v>
      </c>
      <c r="BS7" s="5">
        <v>5.6224899598393572</v>
      </c>
      <c r="BT7" s="9">
        <v>24</v>
      </c>
      <c r="BU7" s="5">
        <f t="shared" si="13"/>
        <v>8.8560885608856079</v>
      </c>
      <c r="BV7" s="9">
        <v>17</v>
      </c>
      <c r="BW7" s="5">
        <f t="shared" si="14"/>
        <v>6.3909774436090219</v>
      </c>
      <c r="BX7" s="9">
        <v>17</v>
      </c>
      <c r="BY7" s="5">
        <f t="shared" si="15"/>
        <v>6.5134099616858236</v>
      </c>
      <c r="BZ7" s="57">
        <v>10</v>
      </c>
      <c r="CA7" s="60">
        <f t="shared" si="45"/>
        <v>3.6764705882352944</v>
      </c>
      <c r="CB7" s="96">
        <v>13</v>
      </c>
      <c r="CC7" s="111">
        <f t="shared" si="46"/>
        <v>4.3333333333333339</v>
      </c>
      <c r="CD7" s="96">
        <v>6</v>
      </c>
      <c r="CE7" s="111">
        <f t="shared" si="47"/>
        <v>1.7191977077363898</v>
      </c>
      <c r="CF7" s="54">
        <v>86</v>
      </c>
      <c r="CG7" s="5">
        <v>34.53815261044177</v>
      </c>
      <c r="CH7" s="9">
        <v>116</v>
      </c>
      <c r="CI7" s="5">
        <f t="shared" si="16"/>
        <v>42.804428044280442</v>
      </c>
      <c r="CJ7" s="9">
        <v>144</v>
      </c>
      <c r="CK7" s="5">
        <f t="shared" si="17"/>
        <v>54.13533834586466</v>
      </c>
      <c r="CL7" s="9">
        <v>143</v>
      </c>
      <c r="CM7" s="5">
        <f t="shared" si="18"/>
        <v>54.78927203065134</v>
      </c>
      <c r="CN7" s="57">
        <v>166</v>
      </c>
      <c r="CO7" s="60">
        <f t="shared" si="48"/>
        <v>61.029411764705884</v>
      </c>
      <c r="CP7" s="100">
        <v>177</v>
      </c>
      <c r="CQ7" s="83">
        <f t="shared" si="49"/>
        <v>59</v>
      </c>
      <c r="CR7" s="100">
        <v>207</v>
      </c>
      <c r="CS7" s="83">
        <f t="shared" si="50"/>
        <v>59.312320916905449</v>
      </c>
      <c r="CT7" s="54">
        <v>45</v>
      </c>
      <c r="CU7" s="5">
        <v>18.072289156626507</v>
      </c>
      <c r="CV7" s="9">
        <v>29</v>
      </c>
      <c r="CW7" s="5">
        <f t="shared" si="19"/>
        <v>10.701107011070111</v>
      </c>
      <c r="CX7" s="9">
        <v>14</v>
      </c>
      <c r="CY7" s="5">
        <f t="shared" si="20"/>
        <v>5.2631578947368416</v>
      </c>
      <c r="CZ7" s="74">
        <v>7</v>
      </c>
      <c r="DA7" s="8">
        <f t="shared" si="51"/>
        <v>2.5735294117647056</v>
      </c>
      <c r="DB7" s="121">
        <v>13</v>
      </c>
      <c r="DC7" s="8">
        <f t="shared" si="52"/>
        <v>4.3333333333333339</v>
      </c>
      <c r="DD7" s="121">
        <v>6</v>
      </c>
      <c r="DE7" s="8">
        <f t="shared" si="53"/>
        <v>1.7191977077363898</v>
      </c>
      <c r="DF7" s="54">
        <v>14</v>
      </c>
      <c r="DG7" s="5">
        <f t="shared" si="21"/>
        <v>5.3639846743295019</v>
      </c>
      <c r="DH7" s="9" t="s">
        <v>45</v>
      </c>
      <c r="DI7" s="5" t="s">
        <v>45</v>
      </c>
      <c r="DJ7" s="9">
        <v>125</v>
      </c>
      <c r="DK7" s="5">
        <v>50.200803212851412</v>
      </c>
      <c r="DL7" s="9">
        <v>147</v>
      </c>
      <c r="DM7" s="5">
        <f t="shared" si="22"/>
        <v>54.243542435424352</v>
      </c>
      <c r="DN7" s="9">
        <v>137</v>
      </c>
      <c r="DO7" s="9">
        <f t="shared" si="23"/>
        <v>51.503759398496243</v>
      </c>
      <c r="DP7" s="9">
        <v>142</v>
      </c>
      <c r="DQ7" s="5">
        <f t="shared" si="24"/>
        <v>54.406130268199234</v>
      </c>
      <c r="DR7" s="57">
        <v>122</v>
      </c>
      <c r="DS7" s="60">
        <f t="shared" si="54"/>
        <v>44.852941176470587</v>
      </c>
      <c r="DT7" s="100">
        <v>133</v>
      </c>
      <c r="DU7" s="84">
        <f t="shared" si="55"/>
        <v>44.333333333333336</v>
      </c>
      <c r="DV7" s="100">
        <v>132</v>
      </c>
      <c r="DW7" s="84">
        <f t="shared" si="56"/>
        <v>37.822349570200572</v>
      </c>
      <c r="DX7" s="54">
        <v>22</v>
      </c>
      <c r="DY7" s="5">
        <v>8.8353413654618471</v>
      </c>
      <c r="DZ7" s="9">
        <v>19</v>
      </c>
      <c r="EA7" s="5">
        <f t="shared" si="25"/>
        <v>7.0110701107011062</v>
      </c>
      <c r="EB7" s="9">
        <v>9</v>
      </c>
      <c r="EC7" s="5">
        <f t="shared" si="26"/>
        <v>3.3834586466165413</v>
      </c>
      <c r="ED7" s="9">
        <v>5</v>
      </c>
      <c r="EE7" s="5">
        <f t="shared" si="27"/>
        <v>1.9157088122605364</v>
      </c>
      <c r="EF7" s="57">
        <v>10</v>
      </c>
      <c r="EG7" s="60">
        <f t="shared" si="57"/>
        <v>3.6764705882352944</v>
      </c>
      <c r="EH7" s="96">
        <v>7</v>
      </c>
      <c r="EI7" s="8">
        <f t="shared" si="58"/>
        <v>2.3333333333333335</v>
      </c>
      <c r="EJ7" s="96">
        <v>7</v>
      </c>
      <c r="EK7" s="8">
        <f t="shared" si="59"/>
        <v>2.005730659025788</v>
      </c>
      <c r="EL7" s="54">
        <v>39</v>
      </c>
      <c r="EM7" s="5">
        <v>15.66265060240964</v>
      </c>
      <c r="EN7" s="9">
        <v>72</v>
      </c>
      <c r="EO7" s="5">
        <f t="shared" si="28"/>
        <v>26.568265682656829</v>
      </c>
      <c r="EP7" s="9">
        <v>82</v>
      </c>
      <c r="EQ7" s="5">
        <f t="shared" si="29"/>
        <v>30.82706766917293</v>
      </c>
      <c r="ER7" s="9">
        <v>102</v>
      </c>
      <c r="ES7" s="5">
        <f t="shared" si="30"/>
        <v>39.080459770114942</v>
      </c>
      <c r="ET7" s="57">
        <v>148</v>
      </c>
      <c r="EU7" s="60">
        <f t="shared" si="60"/>
        <v>54.411764705882348</v>
      </c>
      <c r="EV7" s="96">
        <v>171</v>
      </c>
      <c r="EW7" s="83">
        <f t="shared" si="61"/>
        <v>56.999999999999993</v>
      </c>
      <c r="EX7" s="96">
        <v>211</v>
      </c>
      <c r="EY7" s="83">
        <f t="shared" si="62"/>
        <v>60.458452722063036</v>
      </c>
      <c r="EZ7" s="54">
        <v>7</v>
      </c>
      <c r="FA7" s="5">
        <v>2.8112449799196786</v>
      </c>
      <c r="FB7" s="9">
        <v>9</v>
      </c>
      <c r="FC7" s="5">
        <f t="shared" ref="FC7:FC20" si="70">FB7/E7*100</f>
        <v>3.3210332103321036</v>
      </c>
      <c r="FD7" s="9">
        <v>7</v>
      </c>
      <c r="FE7" s="5">
        <f t="shared" si="31"/>
        <v>2.6315789473684208</v>
      </c>
      <c r="FF7" s="9">
        <v>9</v>
      </c>
      <c r="FG7" s="5">
        <f t="shared" si="32"/>
        <v>3.4482758620689653</v>
      </c>
      <c r="FH7" s="57">
        <v>5</v>
      </c>
      <c r="FI7" s="60">
        <f t="shared" si="63"/>
        <v>1.8382352941176472</v>
      </c>
      <c r="FJ7" s="96">
        <v>7</v>
      </c>
      <c r="FK7" s="8">
        <f t="shared" si="64"/>
        <v>2.3333333333333335</v>
      </c>
      <c r="FL7" s="96">
        <v>6</v>
      </c>
      <c r="FM7" s="8">
        <f t="shared" si="65"/>
        <v>1.7191977077363898</v>
      </c>
      <c r="FN7" s="54" t="s">
        <v>45</v>
      </c>
      <c r="FO7" s="5" t="s">
        <v>45</v>
      </c>
      <c r="FP7" s="74" t="s">
        <v>58</v>
      </c>
      <c r="FQ7" s="8" t="s">
        <v>58</v>
      </c>
      <c r="FR7" s="74" t="s">
        <v>58</v>
      </c>
      <c r="FS7" s="8" t="s">
        <v>58</v>
      </c>
      <c r="FT7" s="74" t="s">
        <v>58</v>
      </c>
      <c r="FU7" s="60" t="s">
        <v>58</v>
      </c>
      <c r="FV7" s="74" t="s">
        <v>58</v>
      </c>
      <c r="FW7" s="8" t="s">
        <v>58</v>
      </c>
      <c r="FX7" s="56" t="s">
        <v>58</v>
      </c>
      <c r="FY7" s="25" t="s">
        <v>58</v>
      </c>
      <c r="FZ7" s="56" t="s">
        <v>58</v>
      </c>
      <c r="GA7" s="25" t="s">
        <v>58</v>
      </c>
    </row>
    <row r="8" spans="1:183" s="2" customFormat="1" ht="15.75" x14ac:dyDescent="0.25">
      <c r="A8" s="20" t="s">
        <v>11</v>
      </c>
      <c r="B8" s="9">
        <v>133</v>
      </c>
      <c r="C8" s="17">
        <v>126</v>
      </c>
      <c r="D8" s="5">
        <f t="shared" si="0"/>
        <v>94.73684210526315</v>
      </c>
      <c r="E8" s="10">
        <v>118</v>
      </c>
      <c r="F8" s="17">
        <v>117</v>
      </c>
      <c r="G8" s="5">
        <f t="shared" si="33"/>
        <v>99.152542372881356</v>
      </c>
      <c r="H8" s="9">
        <v>153</v>
      </c>
      <c r="I8" s="17">
        <v>149</v>
      </c>
      <c r="J8" s="12">
        <f t="shared" si="34"/>
        <v>97.385620915032675</v>
      </c>
      <c r="K8" s="11">
        <v>154</v>
      </c>
      <c r="L8" s="40">
        <v>153</v>
      </c>
      <c r="M8" s="6">
        <f t="shared" si="35"/>
        <v>99.350649350649363</v>
      </c>
      <c r="N8" s="11">
        <v>114</v>
      </c>
      <c r="O8" s="40">
        <v>114</v>
      </c>
      <c r="P8" s="15">
        <f t="shared" si="67"/>
        <v>100</v>
      </c>
      <c r="Q8" s="9">
        <v>143</v>
      </c>
      <c r="R8" s="17">
        <v>133</v>
      </c>
      <c r="S8" s="15">
        <f t="shared" si="68"/>
        <v>93.006993006993014</v>
      </c>
      <c r="T8" s="89">
        <v>152</v>
      </c>
      <c r="U8" s="90">
        <v>138</v>
      </c>
      <c r="V8" s="5">
        <f t="shared" si="36"/>
        <v>90.789473684210535</v>
      </c>
      <c r="W8" s="89">
        <v>158</v>
      </c>
      <c r="X8" s="90">
        <v>133</v>
      </c>
      <c r="Y8" s="5">
        <f t="shared" si="37"/>
        <v>84.177215189873422</v>
      </c>
      <c r="Z8" s="54">
        <v>126</v>
      </c>
      <c r="AA8" s="5">
        <f t="shared" si="1"/>
        <v>94.73684210526315</v>
      </c>
      <c r="AB8" s="9">
        <v>117</v>
      </c>
      <c r="AC8" s="5">
        <f t="shared" si="2"/>
        <v>99.152542372881356</v>
      </c>
      <c r="AD8" s="9">
        <v>149</v>
      </c>
      <c r="AE8" s="5">
        <f t="shared" si="3"/>
        <v>97.385620915032675</v>
      </c>
      <c r="AF8" s="9">
        <v>151</v>
      </c>
      <c r="AG8" s="5">
        <f t="shared" si="4"/>
        <v>98.05194805194806</v>
      </c>
      <c r="AH8" s="9">
        <v>114</v>
      </c>
      <c r="AI8" s="5">
        <f t="shared" si="5"/>
        <v>100</v>
      </c>
      <c r="AJ8" s="57">
        <v>143</v>
      </c>
      <c r="AK8" s="15">
        <f t="shared" si="6"/>
        <v>100</v>
      </c>
      <c r="AL8" s="89">
        <v>151</v>
      </c>
      <c r="AM8" s="6">
        <f t="shared" si="69"/>
        <v>109.42028985507247</v>
      </c>
      <c r="AN8" s="89">
        <v>142</v>
      </c>
      <c r="AO8" s="6">
        <f t="shared" si="38"/>
        <v>89.87341772151899</v>
      </c>
      <c r="AP8" s="54">
        <v>54</v>
      </c>
      <c r="AQ8" s="5">
        <v>40.601503759398497</v>
      </c>
      <c r="AR8" s="9">
        <v>52</v>
      </c>
      <c r="AS8" s="5">
        <f t="shared" si="7"/>
        <v>44.067796610169488</v>
      </c>
      <c r="AT8" s="9">
        <v>49</v>
      </c>
      <c r="AU8" s="5">
        <f t="shared" si="8"/>
        <v>32.026143790849673</v>
      </c>
      <c r="AV8" s="9">
        <v>59</v>
      </c>
      <c r="AW8" s="12">
        <f t="shared" si="9"/>
        <v>38.311688311688314</v>
      </c>
      <c r="AX8" s="9">
        <v>53</v>
      </c>
      <c r="AY8" s="15">
        <f t="shared" si="39"/>
        <v>37.06293706293706</v>
      </c>
      <c r="AZ8" s="89">
        <v>47</v>
      </c>
      <c r="BA8" s="6">
        <f t="shared" si="40"/>
        <v>34.057971014492757</v>
      </c>
      <c r="BB8" s="89">
        <v>46</v>
      </c>
      <c r="BC8" s="6">
        <f t="shared" si="41"/>
        <v>29.11392405063291</v>
      </c>
      <c r="BD8" s="54">
        <v>11</v>
      </c>
      <c r="BE8" s="5">
        <v>8.2706766917293226</v>
      </c>
      <c r="BF8" s="9">
        <v>17</v>
      </c>
      <c r="BG8" s="5">
        <f t="shared" si="10"/>
        <v>14.40677966101695</v>
      </c>
      <c r="BH8" s="9">
        <v>15</v>
      </c>
      <c r="BI8" s="5">
        <f t="shared" si="11"/>
        <v>9.8039215686274517</v>
      </c>
      <c r="BJ8" s="9">
        <v>13</v>
      </c>
      <c r="BK8" s="5">
        <f t="shared" si="12"/>
        <v>8.4415584415584419</v>
      </c>
      <c r="BL8" s="9" t="s">
        <v>45</v>
      </c>
      <c r="BM8" s="12" t="s">
        <v>45</v>
      </c>
      <c r="BN8" s="89">
        <v>4</v>
      </c>
      <c r="BO8" s="8">
        <f t="shared" si="43"/>
        <v>2.8985507246376812</v>
      </c>
      <c r="BP8" s="89">
        <v>9</v>
      </c>
      <c r="BQ8" s="8">
        <f t="shared" si="44"/>
        <v>5.6962025316455698</v>
      </c>
      <c r="BR8" s="54">
        <v>12</v>
      </c>
      <c r="BS8" s="5">
        <v>9.0225563909774422</v>
      </c>
      <c r="BT8" s="9">
        <v>14</v>
      </c>
      <c r="BU8" s="5">
        <f t="shared" si="13"/>
        <v>11.864406779661017</v>
      </c>
      <c r="BV8" s="9">
        <v>17</v>
      </c>
      <c r="BW8" s="5">
        <f t="shared" si="14"/>
        <v>11.111111111111111</v>
      </c>
      <c r="BX8" s="9">
        <v>21</v>
      </c>
      <c r="BY8" s="5">
        <f t="shared" si="15"/>
        <v>13.636363636363635</v>
      </c>
      <c r="BZ8" s="57">
        <v>5</v>
      </c>
      <c r="CA8" s="60">
        <f t="shared" si="45"/>
        <v>3.4965034965034967</v>
      </c>
      <c r="CB8" s="96">
        <v>5</v>
      </c>
      <c r="CC8" s="111">
        <f t="shared" si="46"/>
        <v>3.6231884057971016</v>
      </c>
      <c r="CD8" s="96">
        <v>12</v>
      </c>
      <c r="CE8" s="111">
        <f t="shared" si="47"/>
        <v>7.59493670886076</v>
      </c>
      <c r="CF8" s="54">
        <v>39</v>
      </c>
      <c r="CG8" s="5">
        <v>29.323308270676691</v>
      </c>
      <c r="CH8" s="9">
        <v>40</v>
      </c>
      <c r="CI8" s="5">
        <f t="shared" si="16"/>
        <v>33.898305084745758</v>
      </c>
      <c r="CJ8" s="9">
        <v>61</v>
      </c>
      <c r="CK8" s="5">
        <f t="shared" si="17"/>
        <v>39.869281045751634</v>
      </c>
      <c r="CL8" s="9">
        <v>59</v>
      </c>
      <c r="CM8" s="5">
        <f t="shared" si="18"/>
        <v>38.311688311688314</v>
      </c>
      <c r="CN8" s="57">
        <v>96</v>
      </c>
      <c r="CO8" s="60">
        <f t="shared" si="48"/>
        <v>67.132867132867133</v>
      </c>
      <c r="CP8" s="100">
        <v>76</v>
      </c>
      <c r="CQ8" s="83">
        <f t="shared" si="49"/>
        <v>55.072463768115945</v>
      </c>
      <c r="CR8" s="100">
        <v>80</v>
      </c>
      <c r="CS8" s="83">
        <f t="shared" si="50"/>
        <v>50.632911392405063</v>
      </c>
      <c r="CT8" s="54">
        <v>5</v>
      </c>
      <c r="CU8" s="5">
        <v>3.7593984962406015</v>
      </c>
      <c r="CV8" s="9">
        <v>2</v>
      </c>
      <c r="CW8" s="5">
        <f t="shared" si="19"/>
        <v>1.6949152542372881</v>
      </c>
      <c r="CX8" s="9">
        <v>7</v>
      </c>
      <c r="CY8" s="5">
        <f t="shared" si="20"/>
        <v>4.5751633986928102</v>
      </c>
      <c r="CZ8" s="74">
        <v>1</v>
      </c>
      <c r="DA8" s="8">
        <f t="shared" si="51"/>
        <v>0.69930069930069927</v>
      </c>
      <c r="DB8" s="121">
        <v>2</v>
      </c>
      <c r="DC8" s="8">
        <f t="shared" si="52"/>
        <v>1.4492753623188406</v>
      </c>
      <c r="DD8" s="121">
        <v>1</v>
      </c>
      <c r="DE8" s="8">
        <f t="shared" si="53"/>
        <v>0.63291139240506333</v>
      </c>
      <c r="DF8" s="54">
        <v>3</v>
      </c>
      <c r="DG8" s="5">
        <f t="shared" si="21"/>
        <v>1.948051948051948</v>
      </c>
      <c r="DH8" s="9" t="s">
        <v>45</v>
      </c>
      <c r="DI8" s="5" t="s">
        <v>45</v>
      </c>
      <c r="DJ8" s="9">
        <v>85</v>
      </c>
      <c r="DK8" s="5">
        <v>63.909774436090231</v>
      </c>
      <c r="DL8" s="9">
        <v>64</v>
      </c>
      <c r="DM8" s="5">
        <f t="shared" si="22"/>
        <v>54.237288135593218</v>
      </c>
      <c r="DN8" s="9">
        <v>74</v>
      </c>
      <c r="DO8" s="9">
        <f t="shared" si="23"/>
        <v>48.366013071895424</v>
      </c>
      <c r="DP8" s="9">
        <v>76</v>
      </c>
      <c r="DQ8" s="5">
        <f t="shared" si="24"/>
        <v>49.350649350649348</v>
      </c>
      <c r="DR8" s="57">
        <v>46</v>
      </c>
      <c r="DS8" s="60">
        <f t="shared" si="54"/>
        <v>32.167832167832167</v>
      </c>
      <c r="DT8" s="100">
        <v>65</v>
      </c>
      <c r="DU8" s="84">
        <f t="shared" si="55"/>
        <v>47.10144927536232</v>
      </c>
      <c r="DV8" s="100">
        <v>28</v>
      </c>
      <c r="DW8" s="84">
        <f t="shared" si="56"/>
        <v>17.721518987341771</v>
      </c>
      <c r="DX8" s="54">
        <v>3</v>
      </c>
      <c r="DY8" s="5">
        <v>2.2556390977443606</v>
      </c>
      <c r="DZ8" s="9">
        <v>4</v>
      </c>
      <c r="EA8" s="5">
        <f t="shared" si="25"/>
        <v>3.3898305084745761</v>
      </c>
      <c r="EB8" s="9">
        <v>2</v>
      </c>
      <c r="EC8" s="5">
        <f t="shared" si="26"/>
        <v>1.3071895424836601</v>
      </c>
      <c r="ED8" s="9">
        <v>1</v>
      </c>
      <c r="EE8" s="5">
        <f t="shared" si="27"/>
        <v>0.64935064935064934</v>
      </c>
      <c r="EF8" s="57">
        <v>10</v>
      </c>
      <c r="EG8" s="60">
        <f t="shared" si="57"/>
        <v>6.9930069930069934</v>
      </c>
      <c r="EH8" s="96">
        <v>2</v>
      </c>
      <c r="EI8" s="8">
        <f t="shared" si="58"/>
        <v>1.4492753623188406</v>
      </c>
      <c r="EJ8" s="96">
        <v>1</v>
      </c>
      <c r="EK8" s="8">
        <f t="shared" si="59"/>
        <v>0.63291139240506333</v>
      </c>
      <c r="EL8" s="54">
        <v>25</v>
      </c>
      <c r="EM8" s="5">
        <v>18.796992481203006</v>
      </c>
      <c r="EN8" s="9">
        <v>22</v>
      </c>
      <c r="EO8" s="5">
        <f t="shared" si="28"/>
        <v>18.64406779661017</v>
      </c>
      <c r="EP8" s="9">
        <v>57</v>
      </c>
      <c r="EQ8" s="5">
        <f t="shared" si="29"/>
        <v>37.254901960784316</v>
      </c>
      <c r="ER8" s="9">
        <v>56</v>
      </c>
      <c r="ES8" s="5">
        <f t="shared" si="30"/>
        <v>36.363636363636367</v>
      </c>
      <c r="ET8" s="57">
        <v>67</v>
      </c>
      <c r="EU8" s="60">
        <f t="shared" si="60"/>
        <v>46.853146853146853</v>
      </c>
      <c r="EV8" s="96">
        <v>77</v>
      </c>
      <c r="EW8" s="83">
        <f t="shared" si="61"/>
        <v>55.797101449275367</v>
      </c>
      <c r="EX8" s="96">
        <v>86</v>
      </c>
      <c r="EY8" s="83">
        <f t="shared" si="62"/>
        <v>54.430379746835442</v>
      </c>
      <c r="EZ8" s="54">
        <v>6</v>
      </c>
      <c r="FA8" s="5">
        <v>4.5112781954887211</v>
      </c>
      <c r="FB8" s="9">
        <v>3</v>
      </c>
      <c r="FC8" s="5">
        <f t="shared" si="70"/>
        <v>2.5423728813559325</v>
      </c>
      <c r="FD8" s="9">
        <v>5</v>
      </c>
      <c r="FE8" s="5">
        <f t="shared" si="31"/>
        <v>3.2679738562091507</v>
      </c>
      <c r="FF8" s="9">
        <v>4</v>
      </c>
      <c r="FG8" s="5">
        <f t="shared" si="32"/>
        <v>2.5974025974025974</v>
      </c>
      <c r="FH8" s="57">
        <v>1</v>
      </c>
      <c r="FI8" s="60">
        <f t="shared" si="63"/>
        <v>0.69930069930069927</v>
      </c>
      <c r="FJ8" s="96">
        <v>3</v>
      </c>
      <c r="FK8" s="8">
        <f t="shared" si="64"/>
        <v>2.1739130434782608</v>
      </c>
      <c r="FL8" s="96">
        <v>0</v>
      </c>
      <c r="FM8" s="8">
        <f t="shared" si="65"/>
        <v>0</v>
      </c>
      <c r="FN8" s="54" t="s">
        <v>45</v>
      </c>
      <c r="FO8" s="5" t="s">
        <v>45</v>
      </c>
      <c r="FP8" s="74" t="s">
        <v>58</v>
      </c>
      <c r="FQ8" s="8" t="s">
        <v>58</v>
      </c>
      <c r="FR8" s="74" t="s">
        <v>58</v>
      </c>
      <c r="FS8" s="8" t="s">
        <v>58</v>
      </c>
      <c r="FT8" s="74" t="s">
        <v>58</v>
      </c>
      <c r="FU8" s="60" t="s">
        <v>58</v>
      </c>
      <c r="FV8" s="74" t="s">
        <v>58</v>
      </c>
      <c r="FW8" s="8" t="s">
        <v>58</v>
      </c>
      <c r="FX8" s="56" t="s">
        <v>58</v>
      </c>
      <c r="FY8" s="25" t="s">
        <v>58</v>
      </c>
      <c r="FZ8" s="56" t="s">
        <v>58</v>
      </c>
      <c r="GA8" s="25" t="s">
        <v>58</v>
      </c>
    </row>
    <row r="9" spans="1:183" s="2" customFormat="1" ht="15.75" x14ac:dyDescent="0.25">
      <c r="A9" s="20" t="s">
        <v>12</v>
      </c>
      <c r="B9" s="9">
        <v>120</v>
      </c>
      <c r="C9" s="17">
        <v>119</v>
      </c>
      <c r="D9" s="5">
        <f t="shared" si="0"/>
        <v>99.166666666666671</v>
      </c>
      <c r="E9" s="10">
        <v>102</v>
      </c>
      <c r="F9" s="17">
        <v>101</v>
      </c>
      <c r="G9" s="5">
        <f t="shared" si="33"/>
        <v>99.019607843137265</v>
      </c>
      <c r="H9" s="9">
        <v>94</v>
      </c>
      <c r="I9" s="17">
        <v>94</v>
      </c>
      <c r="J9" s="12">
        <f t="shared" si="34"/>
        <v>100</v>
      </c>
      <c r="K9" s="11">
        <v>100</v>
      </c>
      <c r="L9" s="40">
        <v>96</v>
      </c>
      <c r="M9" s="6">
        <f t="shared" si="35"/>
        <v>96</v>
      </c>
      <c r="N9" s="11">
        <v>98</v>
      </c>
      <c r="O9" s="40">
        <v>98</v>
      </c>
      <c r="P9" s="15">
        <f t="shared" si="67"/>
        <v>100</v>
      </c>
      <c r="Q9" s="9">
        <v>91</v>
      </c>
      <c r="R9" s="17">
        <v>85</v>
      </c>
      <c r="S9" s="15">
        <f t="shared" si="68"/>
        <v>93.406593406593402</v>
      </c>
      <c r="T9" s="89">
        <v>142</v>
      </c>
      <c r="U9" s="90">
        <v>131</v>
      </c>
      <c r="V9" s="5">
        <f t="shared" si="36"/>
        <v>92.25352112676056</v>
      </c>
      <c r="W9" s="89">
        <v>112</v>
      </c>
      <c r="X9" s="90">
        <v>98</v>
      </c>
      <c r="Y9" s="5">
        <f t="shared" si="37"/>
        <v>87.5</v>
      </c>
      <c r="Z9" s="54">
        <v>119</v>
      </c>
      <c r="AA9" s="5">
        <f t="shared" si="1"/>
        <v>99.166666666666671</v>
      </c>
      <c r="AB9" s="9">
        <v>101</v>
      </c>
      <c r="AC9" s="5">
        <f t="shared" si="2"/>
        <v>99.019607843137265</v>
      </c>
      <c r="AD9" s="9">
        <v>94</v>
      </c>
      <c r="AE9" s="5">
        <f t="shared" si="3"/>
        <v>100</v>
      </c>
      <c r="AF9" s="9">
        <v>97</v>
      </c>
      <c r="AG9" s="5">
        <f t="shared" si="4"/>
        <v>97</v>
      </c>
      <c r="AH9" s="9">
        <v>98</v>
      </c>
      <c r="AI9" s="5">
        <f t="shared" si="5"/>
        <v>100</v>
      </c>
      <c r="AJ9" s="57">
        <v>91</v>
      </c>
      <c r="AK9" s="15">
        <f t="shared" si="6"/>
        <v>100</v>
      </c>
      <c r="AL9" s="89">
        <v>132</v>
      </c>
      <c r="AM9" s="6">
        <f t="shared" si="69"/>
        <v>100.76335877862594</v>
      </c>
      <c r="AN9" s="89">
        <v>102</v>
      </c>
      <c r="AO9" s="6">
        <f t="shared" si="38"/>
        <v>91.071428571428569</v>
      </c>
      <c r="AP9" s="54">
        <v>66</v>
      </c>
      <c r="AQ9" s="5">
        <v>55.000000000000007</v>
      </c>
      <c r="AR9" s="9">
        <v>35</v>
      </c>
      <c r="AS9" s="5">
        <f t="shared" si="7"/>
        <v>34.313725490196077</v>
      </c>
      <c r="AT9" s="9">
        <v>48</v>
      </c>
      <c r="AU9" s="5">
        <f t="shared" si="8"/>
        <v>51.063829787234042</v>
      </c>
      <c r="AV9" s="9">
        <v>50</v>
      </c>
      <c r="AW9" s="12">
        <f t="shared" si="9"/>
        <v>50</v>
      </c>
      <c r="AX9" s="9">
        <v>45</v>
      </c>
      <c r="AY9" s="15">
        <f t="shared" si="39"/>
        <v>49.450549450549453</v>
      </c>
      <c r="AZ9" s="89">
        <v>46</v>
      </c>
      <c r="BA9" s="6">
        <f t="shared" si="40"/>
        <v>35.114503816793892</v>
      </c>
      <c r="BB9" s="89">
        <v>44</v>
      </c>
      <c r="BC9" s="6">
        <f t="shared" si="41"/>
        <v>39.285714285714285</v>
      </c>
      <c r="BD9" s="54">
        <v>18</v>
      </c>
      <c r="BE9" s="5">
        <v>15</v>
      </c>
      <c r="BF9" s="9">
        <v>22</v>
      </c>
      <c r="BG9" s="5">
        <f t="shared" si="10"/>
        <v>21.568627450980394</v>
      </c>
      <c r="BH9" s="9">
        <v>10</v>
      </c>
      <c r="BI9" s="5">
        <f t="shared" si="11"/>
        <v>10.638297872340425</v>
      </c>
      <c r="BJ9" s="9">
        <v>11</v>
      </c>
      <c r="BK9" s="5">
        <f t="shared" si="12"/>
        <v>11</v>
      </c>
      <c r="BL9" s="9">
        <v>1</v>
      </c>
      <c r="BM9" s="60">
        <f t="shared" si="42"/>
        <v>1.098901098901099</v>
      </c>
      <c r="BN9" s="96">
        <v>11</v>
      </c>
      <c r="BO9" s="8">
        <f t="shared" si="43"/>
        <v>8.3969465648854964</v>
      </c>
      <c r="BP9" s="96">
        <v>1</v>
      </c>
      <c r="BQ9" s="8">
        <f t="shared" si="44"/>
        <v>0.89285714285714279</v>
      </c>
      <c r="BR9" s="54">
        <v>20</v>
      </c>
      <c r="BS9" s="5">
        <v>16.666666666666664</v>
      </c>
      <c r="BT9" s="9">
        <v>22</v>
      </c>
      <c r="BU9" s="5">
        <f t="shared" si="13"/>
        <v>21.568627450980394</v>
      </c>
      <c r="BV9" s="9">
        <v>23</v>
      </c>
      <c r="BW9" s="5">
        <f t="shared" si="14"/>
        <v>24.468085106382979</v>
      </c>
      <c r="BX9" s="9">
        <v>28</v>
      </c>
      <c r="BY9" s="5">
        <f t="shared" si="15"/>
        <v>28.000000000000004</v>
      </c>
      <c r="BZ9" s="57">
        <v>11</v>
      </c>
      <c r="CA9" s="60">
        <f t="shared" si="45"/>
        <v>12.087912087912088</v>
      </c>
      <c r="CB9" s="96">
        <v>21</v>
      </c>
      <c r="CC9" s="111">
        <f t="shared" si="46"/>
        <v>16.030534351145036</v>
      </c>
      <c r="CD9" s="96">
        <v>9</v>
      </c>
      <c r="CE9" s="111">
        <f t="shared" si="47"/>
        <v>8.0357142857142865</v>
      </c>
      <c r="CF9" s="54">
        <v>32</v>
      </c>
      <c r="CG9" s="5">
        <v>26.666666666666668</v>
      </c>
      <c r="CH9" s="9">
        <v>26</v>
      </c>
      <c r="CI9" s="5">
        <f t="shared" si="16"/>
        <v>25.490196078431371</v>
      </c>
      <c r="CJ9" s="9">
        <v>33</v>
      </c>
      <c r="CK9" s="5">
        <f t="shared" si="17"/>
        <v>35.106382978723403</v>
      </c>
      <c r="CL9" s="9">
        <v>24</v>
      </c>
      <c r="CM9" s="5">
        <f t="shared" si="18"/>
        <v>24</v>
      </c>
      <c r="CN9" s="57">
        <v>38</v>
      </c>
      <c r="CO9" s="60">
        <f t="shared" si="48"/>
        <v>41.758241758241759</v>
      </c>
      <c r="CP9" s="100">
        <v>63</v>
      </c>
      <c r="CQ9" s="83">
        <f t="shared" si="49"/>
        <v>48.091603053435115</v>
      </c>
      <c r="CR9" s="100">
        <v>68</v>
      </c>
      <c r="CS9" s="83">
        <f t="shared" si="50"/>
        <v>60.714285714285708</v>
      </c>
      <c r="CT9" s="54">
        <v>19</v>
      </c>
      <c r="CU9" s="5">
        <v>15.833333333333332</v>
      </c>
      <c r="CV9" s="9">
        <v>3</v>
      </c>
      <c r="CW9" s="5">
        <f t="shared" si="19"/>
        <v>2.9411764705882351</v>
      </c>
      <c r="CX9" s="9">
        <v>6</v>
      </c>
      <c r="CY9" s="5">
        <f t="shared" si="20"/>
        <v>6.3829787234042552</v>
      </c>
      <c r="CZ9" s="74">
        <v>4</v>
      </c>
      <c r="DA9" s="8">
        <f t="shared" si="51"/>
        <v>4.395604395604396</v>
      </c>
      <c r="DB9" s="121">
        <v>1</v>
      </c>
      <c r="DC9" s="8">
        <f t="shared" si="52"/>
        <v>0.76335877862595414</v>
      </c>
      <c r="DD9" s="121">
        <v>2</v>
      </c>
      <c r="DE9" s="8">
        <f t="shared" si="53"/>
        <v>1.7857142857142856</v>
      </c>
      <c r="DF9" s="54">
        <v>5</v>
      </c>
      <c r="DG9" s="5">
        <f t="shared" si="21"/>
        <v>5</v>
      </c>
      <c r="DH9" s="9" t="s">
        <v>45</v>
      </c>
      <c r="DI9" s="5" t="s">
        <v>45</v>
      </c>
      <c r="DJ9" s="9">
        <v>54</v>
      </c>
      <c r="DK9" s="5">
        <v>45</v>
      </c>
      <c r="DL9" s="9">
        <v>46</v>
      </c>
      <c r="DM9" s="5">
        <f t="shared" si="22"/>
        <v>45.098039215686278</v>
      </c>
      <c r="DN9" s="9">
        <v>40</v>
      </c>
      <c r="DO9" s="9">
        <f t="shared" si="23"/>
        <v>42.553191489361701</v>
      </c>
      <c r="DP9" s="9">
        <v>36</v>
      </c>
      <c r="DQ9" s="5">
        <f t="shared" si="24"/>
        <v>36</v>
      </c>
      <c r="DR9" s="57">
        <v>47</v>
      </c>
      <c r="DS9" s="60">
        <f t="shared" si="54"/>
        <v>51.648351648351657</v>
      </c>
      <c r="DT9" s="100">
        <v>57</v>
      </c>
      <c r="DU9" s="84">
        <f t="shared" si="55"/>
        <v>43.511450381679388</v>
      </c>
      <c r="DV9" s="100">
        <v>22</v>
      </c>
      <c r="DW9" s="84">
        <f t="shared" si="56"/>
        <v>19.642857142857142</v>
      </c>
      <c r="DX9" s="54">
        <v>2</v>
      </c>
      <c r="DY9" s="5">
        <v>1.6666666666666667</v>
      </c>
      <c r="DZ9" s="9">
        <v>4</v>
      </c>
      <c r="EA9" s="5">
        <f t="shared" si="25"/>
        <v>3.9215686274509802</v>
      </c>
      <c r="EB9" s="9">
        <v>3</v>
      </c>
      <c r="EC9" s="5">
        <f t="shared" si="26"/>
        <v>3.1914893617021276</v>
      </c>
      <c r="ED9" s="9">
        <v>2</v>
      </c>
      <c r="EE9" s="5">
        <f t="shared" si="27"/>
        <v>2</v>
      </c>
      <c r="EF9" s="57">
        <v>1</v>
      </c>
      <c r="EG9" s="60">
        <f t="shared" si="57"/>
        <v>1.098901098901099</v>
      </c>
      <c r="EH9" s="96">
        <v>1</v>
      </c>
      <c r="EI9" s="8">
        <f t="shared" si="58"/>
        <v>0.76335877862595414</v>
      </c>
      <c r="EJ9" s="96">
        <v>0</v>
      </c>
      <c r="EK9" s="8">
        <f t="shared" si="59"/>
        <v>0</v>
      </c>
      <c r="EL9" s="54">
        <v>26</v>
      </c>
      <c r="EM9" s="5">
        <v>21.666666666666668</v>
      </c>
      <c r="EN9" s="9">
        <v>35</v>
      </c>
      <c r="EO9" s="5">
        <f t="shared" si="28"/>
        <v>34.313725490196077</v>
      </c>
      <c r="EP9" s="9">
        <v>23</v>
      </c>
      <c r="EQ9" s="5">
        <f t="shared" si="29"/>
        <v>24.468085106382979</v>
      </c>
      <c r="ER9" s="9">
        <v>32</v>
      </c>
      <c r="ES9" s="5">
        <f t="shared" si="30"/>
        <v>32</v>
      </c>
      <c r="ET9" s="57">
        <v>35</v>
      </c>
      <c r="EU9" s="60">
        <f t="shared" si="60"/>
        <v>38.461538461538467</v>
      </c>
      <c r="EV9" s="96">
        <v>64</v>
      </c>
      <c r="EW9" s="83">
        <f t="shared" si="61"/>
        <v>48.854961832061065</v>
      </c>
      <c r="EX9" s="96">
        <v>52</v>
      </c>
      <c r="EY9" s="83">
        <f t="shared" si="62"/>
        <v>46.428571428571431</v>
      </c>
      <c r="EZ9" s="54">
        <v>1</v>
      </c>
      <c r="FA9" s="5">
        <v>0.83333333333333337</v>
      </c>
      <c r="FB9" s="9">
        <v>3</v>
      </c>
      <c r="FC9" s="5">
        <f t="shared" si="70"/>
        <v>2.9411764705882351</v>
      </c>
      <c r="FD9" s="9">
        <v>1</v>
      </c>
      <c r="FE9" s="5">
        <f t="shared" si="31"/>
        <v>1.0638297872340425</v>
      </c>
      <c r="FF9" s="9">
        <v>4</v>
      </c>
      <c r="FG9" s="5">
        <f t="shared" si="32"/>
        <v>4</v>
      </c>
      <c r="FH9" s="9" t="s">
        <v>45</v>
      </c>
      <c r="FI9" s="12" t="s">
        <v>45</v>
      </c>
      <c r="FJ9" s="89">
        <v>0</v>
      </c>
      <c r="FK9" s="8">
        <f t="shared" si="64"/>
        <v>0</v>
      </c>
      <c r="FL9" s="89">
        <v>1</v>
      </c>
      <c r="FM9" s="8">
        <f t="shared" si="65"/>
        <v>0.89285714285714279</v>
      </c>
      <c r="FN9" s="54" t="s">
        <v>45</v>
      </c>
      <c r="FO9" s="5" t="s">
        <v>45</v>
      </c>
      <c r="FP9" s="74" t="s">
        <v>58</v>
      </c>
      <c r="FQ9" s="8" t="s">
        <v>58</v>
      </c>
      <c r="FR9" s="74" t="s">
        <v>58</v>
      </c>
      <c r="FS9" s="8" t="s">
        <v>58</v>
      </c>
      <c r="FT9" s="74" t="s">
        <v>58</v>
      </c>
      <c r="FU9" s="60" t="s">
        <v>58</v>
      </c>
      <c r="FV9" s="74" t="s">
        <v>58</v>
      </c>
      <c r="FW9" s="8" t="s">
        <v>58</v>
      </c>
      <c r="FX9" s="56" t="s">
        <v>58</v>
      </c>
      <c r="FY9" s="25" t="s">
        <v>58</v>
      </c>
      <c r="FZ9" s="56" t="s">
        <v>58</v>
      </c>
      <c r="GA9" s="25" t="s">
        <v>58</v>
      </c>
    </row>
    <row r="10" spans="1:183" s="2" customFormat="1" ht="15.75" x14ac:dyDescent="0.25">
      <c r="A10" s="20" t="s">
        <v>13</v>
      </c>
      <c r="B10" s="9">
        <v>149</v>
      </c>
      <c r="C10" s="17">
        <v>148</v>
      </c>
      <c r="D10" s="5">
        <f t="shared" si="0"/>
        <v>99.328859060402692</v>
      </c>
      <c r="E10" s="10">
        <v>133</v>
      </c>
      <c r="F10" s="17">
        <v>133</v>
      </c>
      <c r="G10" s="5">
        <f t="shared" si="33"/>
        <v>100</v>
      </c>
      <c r="H10" s="9">
        <v>152</v>
      </c>
      <c r="I10" s="17">
        <v>146</v>
      </c>
      <c r="J10" s="12">
        <f t="shared" si="34"/>
        <v>96.05263157894737</v>
      </c>
      <c r="K10" s="11">
        <v>138</v>
      </c>
      <c r="L10" s="40">
        <v>135</v>
      </c>
      <c r="M10" s="6">
        <f t="shared" si="35"/>
        <v>97.826086956521735</v>
      </c>
      <c r="N10" s="11">
        <v>110</v>
      </c>
      <c r="O10" s="40">
        <v>110</v>
      </c>
      <c r="P10" s="15">
        <f t="shared" si="67"/>
        <v>100</v>
      </c>
      <c r="Q10" s="9">
        <v>128</v>
      </c>
      <c r="R10" s="17">
        <v>125</v>
      </c>
      <c r="S10" s="15">
        <f t="shared" si="68"/>
        <v>97.65625</v>
      </c>
      <c r="T10" s="89">
        <v>152</v>
      </c>
      <c r="U10" s="90">
        <v>145</v>
      </c>
      <c r="V10" s="5">
        <f t="shared" si="36"/>
        <v>95.39473684210526</v>
      </c>
      <c r="W10" s="89">
        <v>194</v>
      </c>
      <c r="X10" s="90">
        <v>187</v>
      </c>
      <c r="Y10" s="5">
        <f t="shared" si="37"/>
        <v>96.391752577319593</v>
      </c>
      <c r="Z10" s="54">
        <v>148</v>
      </c>
      <c r="AA10" s="5">
        <f t="shared" si="1"/>
        <v>99.328859060402692</v>
      </c>
      <c r="AB10" s="9">
        <v>133</v>
      </c>
      <c r="AC10" s="5">
        <f t="shared" si="2"/>
        <v>100</v>
      </c>
      <c r="AD10" s="9">
        <v>146</v>
      </c>
      <c r="AE10" s="5">
        <f t="shared" si="3"/>
        <v>96.05263157894737</v>
      </c>
      <c r="AF10" s="9">
        <v>135</v>
      </c>
      <c r="AG10" s="5">
        <f t="shared" si="4"/>
        <v>97.826086956521735</v>
      </c>
      <c r="AH10" s="9">
        <v>110</v>
      </c>
      <c r="AI10" s="5">
        <f t="shared" si="5"/>
        <v>100</v>
      </c>
      <c r="AJ10" s="57">
        <v>127</v>
      </c>
      <c r="AK10" s="15">
        <f t="shared" si="6"/>
        <v>99.21875</v>
      </c>
      <c r="AL10" s="89">
        <v>146</v>
      </c>
      <c r="AM10" s="6">
        <f t="shared" si="69"/>
        <v>100.68965517241379</v>
      </c>
      <c r="AN10" s="89">
        <v>189</v>
      </c>
      <c r="AO10" s="6">
        <f t="shared" si="38"/>
        <v>97.422680412371136</v>
      </c>
      <c r="AP10" s="54">
        <v>71</v>
      </c>
      <c r="AQ10" s="5">
        <v>47.651006711409394</v>
      </c>
      <c r="AR10" s="9">
        <v>68</v>
      </c>
      <c r="AS10" s="5">
        <f t="shared" si="7"/>
        <v>51.127819548872175</v>
      </c>
      <c r="AT10" s="9">
        <v>87</v>
      </c>
      <c r="AU10" s="5">
        <f t="shared" si="8"/>
        <v>57.23684210526315</v>
      </c>
      <c r="AV10" s="9">
        <v>76</v>
      </c>
      <c r="AW10" s="12">
        <f t="shared" si="9"/>
        <v>55.072463768115945</v>
      </c>
      <c r="AX10" s="9">
        <v>80</v>
      </c>
      <c r="AY10" s="15">
        <f t="shared" si="39"/>
        <v>62.5</v>
      </c>
      <c r="AZ10" s="89">
        <v>88</v>
      </c>
      <c r="BA10" s="6">
        <f t="shared" si="40"/>
        <v>60.689655172413794</v>
      </c>
      <c r="BB10" s="89">
        <v>121</v>
      </c>
      <c r="BC10" s="6">
        <f t="shared" si="41"/>
        <v>62.371134020618555</v>
      </c>
      <c r="BD10" s="54">
        <v>23</v>
      </c>
      <c r="BE10" s="5">
        <v>15.436241610738255</v>
      </c>
      <c r="BF10" s="9">
        <v>20</v>
      </c>
      <c r="BG10" s="5">
        <f t="shared" si="10"/>
        <v>15.037593984962406</v>
      </c>
      <c r="BH10" s="9">
        <v>13</v>
      </c>
      <c r="BI10" s="5">
        <f t="shared" si="11"/>
        <v>8.5526315789473681</v>
      </c>
      <c r="BJ10" s="9">
        <v>23</v>
      </c>
      <c r="BK10" s="5">
        <f t="shared" si="12"/>
        <v>16.666666666666664</v>
      </c>
      <c r="BL10" s="10">
        <v>13</v>
      </c>
      <c r="BM10" s="60">
        <f t="shared" si="42"/>
        <v>10.15625</v>
      </c>
      <c r="BN10" s="96">
        <v>8</v>
      </c>
      <c r="BO10" s="8">
        <f t="shared" si="43"/>
        <v>5.5172413793103452</v>
      </c>
      <c r="BP10" s="96">
        <v>6</v>
      </c>
      <c r="BQ10" s="8">
        <f t="shared" si="44"/>
        <v>3.0927835051546393</v>
      </c>
      <c r="BR10" s="54">
        <v>39</v>
      </c>
      <c r="BS10" s="5">
        <v>26.174496644295303</v>
      </c>
      <c r="BT10" s="9">
        <v>30</v>
      </c>
      <c r="BU10" s="5">
        <f t="shared" si="13"/>
        <v>22.556390977443609</v>
      </c>
      <c r="BV10" s="9">
        <v>24</v>
      </c>
      <c r="BW10" s="5">
        <f t="shared" si="14"/>
        <v>15.789473684210526</v>
      </c>
      <c r="BX10" s="9">
        <v>25</v>
      </c>
      <c r="BY10" s="5">
        <f t="shared" si="15"/>
        <v>18.115942028985508</v>
      </c>
      <c r="BZ10" s="57">
        <v>25</v>
      </c>
      <c r="CA10" s="60">
        <f t="shared" si="45"/>
        <v>19.53125</v>
      </c>
      <c r="CB10" s="96">
        <v>32</v>
      </c>
      <c r="CC10" s="111">
        <f t="shared" si="46"/>
        <v>22.068965517241381</v>
      </c>
      <c r="CD10" s="96">
        <v>28</v>
      </c>
      <c r="CE10" s="111">
        <f t="shared" si="47"/>
        <v>14.432989690721648</v>
      </c>
      <c r="CF10" s="54">
        <v>16</v>
      </c>
      <c r="CG10" s="5">
        <v>10.738255033557047</v>
      </c>
      <c r="CH10" s="9">
        <v>45</v>
      </c>
      <c r="CI10" s="5">
        <f t="shared" si="16"/>
        <v>33.834586466165412</v>
      </c>
      <c r="CJ10" s="9">
        <v>66</v>
      </c>
      <c r="CK10" s="5">
        <f t="shared" si="17"/>
        <v>43.421052631578952</v>
      </c>
      <c r="CL10" s="9">
        <v>50</v>
      </c>
      <c r="CM10" s="5">
        <f t="shared" si="18"/>
        <v>36.231884057971016</v>
      </c>
      <c r="CN10" s="57">
        <v>36</v>
      </c>
      <c r="CO10" s="60">
        <f t="shared" si="48"/>
        <v>28.125</v>
      </c>
      <c r="CP10" s="100">
        <v>48</v>
      </c>
      <c r="CQ10" s="83">
        <f t="shared" si="49"/>
        <v>33.103448275862071</v>
      </c>
      <c r="CR10" s="100">
        <v>87</v>
      </c>
      <c r="CS10" s="83">
        <f t="shared" si="50"/>
        <v>44.845360824742272</v>
      </c>
      <c r="CT10" s="54">
        <v>7</v>
      </c>
      <c r="CU10" s="5">
        <v>4.6979865771812079</v>
      </c>
      <c r="CV10" s="9">
        <v>12</v>
      </c>
      <c r="CW10" s="5">
        <f t="shared" si="19"/>
        <v>9.0225563909774422</v>
      </c>
      <c r="CX10" s="9">
        <v>9</v>
      </c>
      <c r="CY10" s="5">
        <f t="shared" si="20"/>
        <v>5.9210526315789469</v>
      </c>
      <c r="CZ10" s="74">
        <v>2</v>
      </c>
      <c r="DA10" s="8">
        <f t="shared" si="51"/>
        <v>1.5625</v>
      </c>
      <c r="DB10" s="121">
        <v>3</v>
      </c>
      <c r="DC10" s="8">
        <f t="shared" si="52"/>
        <v>2.0689655172413794</v>
      </c>
      <c r="DD10" s="121">
        <v>6</v>
      </c>
      <c r="DE10" s="8">
        <f t="shared" si="53"/>
        <v>3.0927835051546393</v>
      </c>
      <c r="DF10" s="54">
        <v>1</v>
      </c>
      <c r="DG10" s="5">
        <f t="shared" si="21"/>
        <v>0.72463768115942029</v>
      </c>
      <c r="DH10" s="9" t="s">
        <v>45</v>
      </c>
      <c r="DI10" s="5" t="s">
        <v>45</v>
      </c>
      <c r="DJ10" s="9">
        <v>78</v>
      </c>
      <c r="DK10" s="5">
        <v>52.348993288590606</v>
      </c>
      <c r="DL10" s="9">
        <v>41</v>
      </c>
      <c r="DM10" s="5">
        <f t="shared" si="22"/>
        <v>30.82706766917293</v>
      </c>
      <c r="DN10" s="9">
        <v>44</v>
      </c>
      <c r="DO10" s="9">
        <f t="shared" si="23"/>
        <v>28.947368421052634</v>
      </c>
      <c r="DP10" s="9">
        <v>35</v>
      </c>
      <c r="DQ10" s="5">
        <f t="shared" si="24"/>
        <v>25.362318840579711</v>
      </c>
      <c r="DR10" s="57">
        <v>59</v>
      </c>
      <c r="DS10" s="60">
        <f t="shared" si="54"/>
        <v>46.09375</v>
      </c>
      <c r="DT10" s="100">
        <v>47</v>
      </c>
      <c r="DU10" s="84">
        <f t="shared" si="55"/>
        <v>32.41379310344827</v>
      </c>
      <c r="DV10" s="100">
        <v>53</v>
      </c>
      <c r="DW10" s="84">
        <f t="shared" si="56"/>
        <v>27.319587628865978</v>
      </c>
      <c r="DX10" s="54">
        <v>10</v>
      </c>
      <c r="DY10" s="5">
        <v>6.7114093959731544</v>
      </c>
      <c r="DZ10" s="9">
        <v>6</v>
      </c>
      <c r="EA10" s="5">
        <f t="shared" si="25"/>
        <v>4.5112781954887211</v>
      </c>
      <c r="EB10" s="9">
        <v>5</v>
      </c>
      <c r="EC10" s="5">
        <f t="shared" si="26"/>
        <v>3.2894736842105261</v>
      </c>
      <c r="ED10" s="9">
        <v>1</v>
      </c>
      <c r="EE10" s="5">
        <f t="shared" si="27"/>
        <v>0.72463768115942029</v>
      </c>
      <c r="EF10" s="57">
        <v>1</v>
      </c>
      <c r="EG10" s="60">
        <f t="shared" si="57"/>
        <v>0.78125</v>
      </c>
      <c r="EH10" s="96">
        <v>0</v>
      </c>
      <c r="EI10" s="8">
        <f t="shared" si="58"/>
        <v>0</v>
      </c>
      <c r="EJ10" s="96">
        <v>3</v>
      </c>
      <c r="EK10" s="8">
        <f t="shared" si="59"/>
        <v>1.5463917525773196</v>
      </c>
      <c r="EL10" s="54">
        <v>40</v>
      </c>
      <c r="EM10" s="5">
        <v>26.845637583892618</v>
      </c>
      <c r="EN10" s="9">
        <v>14</v>
      </c>
      <c r="EO10" s="5">
        <f t="shared" si="28"/>
        <v>10.526315789473683</v>
      </c>
      <c r="EP10" s="9">
        <v>22</v>
      </c>
      <c r="EQ10" s="5">
        <f t="shared" si="29"/>
        <v>14.473684210526317</v>
      </c>
      <c r="ER10" s="9">
        <v>34</v>
      </c>
      <c r="ES10" s="5">
        <f t="shared" si="30"/>
        <v>24.637681159420293</v>
      </c>
      <c r="ET10" s="57">
        <v>26</v>
      </c>
      <c r="EU10" s="60">
        <f t="shared" si="60"/>
        <v>20.3125</v>
      </c>
      <c r="EV10" s="96">
        <v>48</v>
      </c>
      <c r="EW10" s="83">
        <f t="shared" si="61"/>
        <v>33.103448275862071</v>
      </c>
      <c r="EX10" s="96">
        <v>46</v>
      </c>
      <c r="EY10" s="83">
        <f t="shared" si="62"/>
        <v>23.711340206185564</v>
      </c>
      <c r="EZ10" s="54">
        <v>3</v>
      </c>
      <c r="FA10" s="5">
        <v>2.0134228187919461</v>
      </c>
      <c r="FB10" s="9">
        <v>6</v>
      </c>
      <c r="FC10" s="5">
        <f t="shared" si="70"/>
        <v>4.5112781954887211</v>
      </c>
      <c r="FD10" s="9">
        <v>4</v>
      </c>
      <c r="FE10" s="5">
        <f t="shared" si="31"/>
        <v>2.6315789473684208</v>
      </c>
      <c r="FF10" s="9">
        <v>2</v>
      </c>
      <c r="FG10" s="5">
        <f t="shared" si="32"/>
        <v>1.4492753623188406</v>
      </c>
      <c r="FH10" s="57">
        <v>8</v>
      </c>
      <c r="FI10" s="60">
        <f t="shared" si="63"/>
        <v>6.25</v>
      </c>
      <c r="FJ10" s="96">
        <v>5</v>
      </c>
      <c r="FK10" s="8">
        <f t="shared" si="64"/>
        <v>3.4482758620689653</v>
      </c>
      <c r="FL10" s="96">
        <v>5</v>
      </c>
      <c r="FM10" s="8">
        <f t="shared" si="65"/>
        <v>2.5773195876288657</v>
      </c>
      <c r="FN10" s="54" t="s">
        <v>45</v>
      </c>
      <c r="FO10" s="5" t="s">
        <v>45</v>
      </c>
      <c r="FP10" s="74" t="s">
        <v>58</v>
      </c>
      <c r="FQ10" s="8" t="s">
        <v>58</v>
      </c>
      <c r="FR10" s="74" t="s">
        <v>58</v>
      </c>
      <c r="FS10" s="8" t="s">
        <v>58</v>
      </c>
      <c r="FT10" s="74" t="s">
        <v>58</v>
      </c>
      <c r="FU10" s="60" t="s">
        <v>58</v>
      </c>
      <c r="FV10" s="74" t="s">
        <v>58</v>
      </c>
      <c r="FW10" s="8" t="s">
        <v>58</v>
      </c>
      <c r="FX10" s="56" t="s">
        <v>58</v>
      </c>
      <c r="FY10" s="25" t="s">
        <v>58</v>
      </c>
      <c r="FZ10" s="56" t="s">
        <v>58</v>
      </c>
      <c r="GA10" s="25" t="s">
        <v>58</v>
      </c>
    </row>
    <row r="11" spans="1:183" s="2" customFormat="1" ht="15.75" x14ac:dyDescent="0.25">
      <c r="A11" s="20" t="s">
        <v>14</v>
      </c>
      <c r="B11" s="9">
        <v>582</v>
      </c>
      <c r="C11" s="17">
        <v>553</v>
      </c>
      <c r="D11" s="5">
        <f t="shared" si="0"/>
        <v>95.017182130584189</v>
      </c>
      <c r="E11" s="10">
        <v>633</v>
      </c>
      <c r="F11" s="17">
        <v>597</v>
      </c>
      <c r="G11" s="5">
        <f t="shared" si="33"/>
        <v>94.312796208530798</v>
      </c>
      <c r="H11" s="9">
        <v>695</v>
      </c>
      <c r="I11" s="17">
        <v>660</v>
      </c>
      <c r="J11" s="12">
        <f t="shared" si="34"/>
        <v>94.964028776978409</v>
      </c>
      <c r="K11" s="11">
        <v>727</v>
      </c>
      <c r="L11" s="40">
        <v>701</v>
      </c>
      <c r="M11" s="6">
        <f t="shared" si="35"/>
        <v>96.423658872077027</v>
      </c>
      <c r="N11" s="11">
        <f>703-50</f>
        <v>653</v>
      </c>
      <c r="O11" s="40">
        <v>647</v>
      </c>
      <c r="P11" s="15">
        <f t="shared" si="67"/>
        <v>99.081163859111783</v>
      </c>
      <c r="Q11" s="9">
        <f>835-70</f>
        <v>765</v>
      </c>
      <c r="R11" s="17">
        <f>831-70</f>
        <v>761</v>
      </c>
      <c r="S11" s="15">
        <f t="shared" si="68"/>
        <v>99.477124183006538</v>
      </c>
      <c r="T11" s="89">
        <v>825</v>
      </c>
      <c r="U11" s="90">
        <v>804</v>
      </c>
      <c r="V11" s="5">
        <f t="shared" si="36"/>
        <v>97.454545454545453</v>
      </c>
      <c r="W11" s="89">
        <v>1017</v>
      </c>
      <c r="X11" s="90">
        <v>945</v>
      </c>
      <c r="Y11" s="5">
        <f t="shared" si="37"/>
        <v>92.920353982300881</v>
      </c>
      <c r="Z11" s="54">
        <v>553</v>
      </c>
      <c r="AA11" s="5">
        <f t="shared" si="1"/>
        <v>95.017182130584189</v>
      </c>
      <c r="AB11" s="9">
        <v>597</v>
      </c>
      <c r="AC11" s="5">
        <f t="shared" si="2"/>
        <v>94.312796208530798</v>
      </c>
      <c r="AD11" s="9">
        <v>662</v>
      </c>
      <c r="AE11" s="5">
        <f t="shared" si="3"/>
        <v>95.251798561151077</v>
      </c>
      <c r="AF11" s="9">
        <v>701</v>
      </c>
      <c r="AG11" s="5">
        <f t="shared" si="4"/>
        <v>96.423658872077027</v>
      </c>
      <c r="AH11" s="9">
        <v>645</v>
      </c>
      <c r="AI11" s="5">
        <f t="shared" si="5"/>
        <v>98.774885145482401</v>
      </c>
      <c r="AJ11" s="57">
        <f>826-70</f>
        <v>756</v>
      </c>
      <c r="AK11" s="15">
        <f t="shared" si="6"/>
        <v>98.82352941176471</v>
      </c>
      <c r="AL11" s="89">
        <v>811</v>
      </c>
      <c r="AM11" s="6">
        <f t="shared" si="69"/>
        <v>100.87064676616914</v>
      </c>
      <c r="AN11" s="89">
        <v>970</v>
      </c>
      <c r="AO11" s="6">
        <f t="shared" si="38"/>
        <v>95.378564405113082</v>
      </c>
      <c r="AP11" s="54">
        <v>186</v>
      </c>
      <c r="AQ11" s="5">
        <v>31.958762886597935</v>
      </c>
      <c r="AR11" s="9">
        <v>270</v>
      </c>
      <c r="AS11" s="5">
        <f t="shared" si="7"/>
        <v>42.654028436018962</v>
      </c>
      <c r="AT11" s="9">
        <v>238</v>
      </c>
      <c r="AU11" s="5">
        <f t="shared" si="8"/>
        <v>34.244604316546763</v>
      </c>
      <c r="AV11" s="9">
        <v>226</v>
      </c>
      <c r="AW11" s="12">
        <f t="shared" si="9"/>
        <v>31.086657496561209</v>
      </c>
      <c r="AX11" s="9">
        <f>248-7</f>
        <v>241</v>
      </c>
      <c r="AY11" s="15">
        <f t="shared" si="39"/>
        <v>31.503267973856207</v>
      </c>
      <c r="AZ11" s="89">
        <v>219</v>
      </c>
      <c r="BA11" s="6">
        <f t="shared" si="40"/>
        <v>27.238805970149254</v>
      </c>
      <c r="BB11" s="89">
        <v>261</v>
      </c>
      <c r="BC11" s="6">
        <f t="shared" si="41"/>
        <v>25.663716814159294</v>
      </c>
      <c r="BD11" s="54">
        <v>97</v>
      </c>
      <c r="BE11" s="5">
        <v>16.666666666666664</v>
      </c>
      <c r="BF11" s="9">
        <v>83</v>
      </c>
      <c r="BG11" s="5">
        <f t="shared" si="10"/>
        <v>13.112164296998422</v>
      </c>
      <c r="BH11" s="9">
        <v>78</v>
      </c>
      <c r="BI11" s="5">
        <f t="shared" si="11"/>
        <v>11.223021582733812</v>
      </c>
      <c r="BJ11" s="9">
        <v>87</v>
      </c>
      <c r="BK11" s="5">
        <f t="shared" si="12"/>
        <v>11.966987620357635</v>
      </c>
      <c r="BL11" s="9">
        <f>48-11</f>
        <v>37</v>
      </c>
      <c r="BM11" s="60">
        <f t="shared" si="42"/>
        <v>4.8366013071895431</v>
      </c>
      <c r="BN11" s="96">
        <v>48</v>
      </c>
      <c r="BO11" s="8">
        <f t="shared" si="43"/>
        <v>5.9701492537313428</v>
      </c>
      <c r="BP11" s="96">
        <v>53</v>
      </c>
      <c r="BQ11" s="8">
        <f t="shared" si="44"/>
        <v>5.2114060963618485</v>
      </c>
      <c r="BR11" s="54">
        <v>72</v>
      </c>
      <c r="BS11" s="5">
        <v>12.371134020618557</v>
      </c>
      <c r="BT11" s="9">
        <v>92</v>
      </c>
      <c r="BU11" s="5">
        <f t="shared" si="13"/>
        <v>14.533965244865717</v>
      </c>
      <c r="BV11" s="9">
        <v>104</v>
      </c>
      <c r="BW11" s="5">
        <f t="shared" si="14"/>
        <v>14.964028776978417</v>
      </c>
      <c r="BX11" s="9">
        <v>77</v>
      </c>
      <c r="BY11" s="5">
        <f t="shared" si="15"/>
        <v>10.591471801925723</v>
      </c>
      <c r="BZ11" s="57">
        <f>65-5</f>
        <v>60</v>
      </c>
      <c r="CA11" s="60">
        <f t="shared" si="45"/>
        <v>7.8431372549019605</v>
      </c>
      <c r="CB11" s="96">
        <v>60</v>
      </c>
      <c r="CC11" s="111">
        <f t="shared" si="46"/>
        <v>7.4626865671641784</v>
      </c>
      <c r="CD11" s="96">
        <v>53</v>
      </c>
      <c r="CE11" s="111">
        <f t="shared" si="47"/>
        <v>5.2114060963618485</v>
      </c>
      <c r="CF11" s="54">
        <v>144</v>
      </c>
      <c r="CG11" s="5">
        <v>24.742268041237114</v>
      </c>
      <c r="CH11" s="9">
        <v>247</v>
      </c>
      <c r="CI11" s="5">
        <f t="shared" si="16"/>
        <v>39.02053712480253</v>
      </c>
      <c r="CJ11" s="9">
        <v>289</v>
      </c>
      <c r="CK11" s="5">
        <f t="shared" si="17"/>
        <v>41.582733812949641</v>
      </c>
      <c r="CL11" s="9">
        <v>334</v>
      </c>
      <c r="CM11" s="5">
        <f t="shared" si="18"/>
        <v>45.942228335625863</v>
      </c>
      <c r="CN11" s="57">
        <f>448-21</f>
        <v>427</v>
      </c>
      <c r="CO11" s="60">
        <f t="shared" si="48"/>
        <v>55.816993464052288</v>
      </c>
      <c r="CP11" s="100">
        <v>439</v>
      </c>
      <c r="CQ11" s="83">
        <f t="shared" si="49"/>
        <v>54.601990049751251</v>
      </c>
      <c r="CR11" s="100">
        <v>575</v>
      </c>
      <c r="CS11" s="83">
        <f t="shared" si="50"/>
        <v>56.538839724680436</v>
      </c>
      <c r="CT11" s="54">
        <v>98</v>
      </c>
      <c r="CU11" s="5">
        <v>16.838487972508592</v>
      </c>
      <c r="CV11" s="9">
        <v>29</v>
      </c>
      <c r="CW11" s="5">
        <f t="shared" si="19"/>
        <v>4.5813586097946288</v>
      </c>
      <c r="CX11" s="9">
        <v>33</v>
      </c>
      <c r="CY11" s="5">
        <f t="shared" si="20"/>
        <v>4.7482014388489207</v>
      </c>
      <c r="CZ11" s="74">
        <f>37-1</f>
        <v>36</v>
      </c>
      <c r="DA11" s="8">
        <f t="shared" si="51"/>
        <v>4.7058823529411766</v>
      </c>
      <c r="DB11" s="121">
        <v>16</v>
      </c>
      <c r="DC11" s="8">
        <f t="shared" si="52"/>
        <v>1.9900497512437811</v>
      </c>
      <c r="DD11" s="121">
        <v>29</v>
      </c>
      <c r="DE11" s="8">
        <f t="shared" si="53"/>
        <v>2.8515240904621435</v>
      </c>
      <c r="DF11" s="54">
        <v>32</v>
      </c>
      <c r="DG11" s="5">
        <f t="shared" si="21"/>
        <v>4.4016506189821181</v>
      </c>
      <c r="DH11" s="9">
        <v>4</v>
      </c>
      <c r="DI11" s="5">
        <f>DH11/K11*100</f>
        <v>0.55020632737276476</v>
      </c>
      <c r="DJ11" s="9">
        <v>346</v>
      </c>
      <c r="DK11" s="5">
        <v>59.450171821305844</v>
      </c>
      <c r="DL11" s="9">
        <v>250</v>
      </c>
      <c r="DM11" s="5">
        <f t="shared" si="22"/>
        <v>39.494470774091624</v>
      </c>
      <c r="DN11" s="9">
        <v>287</v>
      </c>
      <c r="DO11" s="9">
        <f t="shared" si="23"/>
        <v>41.294964028776974</v>
      </c>
      <c r="DP11" s="9">
        <v>307</v>
      </c>
      <c r="DQ11" s="5">
        <f t="shared" si="24"/>
        <v>42.2283356258597</v>
      </c>
      <c r="DR11" s="57">
        <f>394-40</f>
        <v>354</v>
      </c>
      <c r="DS11" s="60">
        <f t="shared" si="54"/>
        <v>46.274509803921568</v>
      </c>
      <c r="DT11" s="100">
        <v>383</v>
      </c>
      <c r="DU11" s="84">
        <f t="shared" si="55"/>
        <v>47.636815920398014</v>
      </c>
      <c r="DV11" s="100">
        <v>389</v>
      </c>
      <c r="DW11" s="84">
        <f t="shared" si="56"/>
        <v>38.249754178957716</v>
      </c>
      <c r="DX11" s="54">
        <v>22</v>
      </c>
      <c r="DY11" s="5">
        <v>3.7800687285223367</v>
      </c>
      <c r="DZ11" s="9">
        <v>25</v>
      </c>
      <c r="EA11" s="5">
        <f t="shared" si="25"/>
        <v>3.9494470774091628</v>
      </c>
      <c r="EB11" s="9">
        <v>29</v>
      </c>
      <c r="EC11" s="5">
        <f t="shared" si="26"/>
        <v>4.1726618705035978</v>
      </c>
      <c r="ED11" s="9">
        <v>23</v>
      </c>
      <c r="EE11" s="5">
        <f t="shared" si="27"/>
        <v>3.1636863823933976</v>
      </c>
      <c r="EF11" s="57">
        <f>23-8</f>
        <v>15</v>
      </c>
      <c r="EG11" s="60">
        <f t="shared" si="57"/>
        <v>1.9607843137254901</v>
      </c>
      <c r="EH11" s="96">
        <v>12</v>
      </c>
      <c r="EI11" s="8">
        <f t="shared" si="58"/>
        <v>1.4925373134328357</v>
      </c>
      <c r="EJ11" s="96">
        <v>9</v>
      </c>
      <c r="EK11" s="8">
        <f t="shared" si="59"/>
        <v>0.88495575221238942</v>
      </c>
      <c r="EL11" s="54">
        <v>102</v>
      </c>
      <c r="EM11" s="5">
        <v>17.525773195876287</v>
      </c>
      <c r="EN11" s="9">
        <v>152</v>
      </c>
      <c r="EO11" s="5">
        <f t="shared" si="28"/>
        <v>24.01263823064771</v>
      </c>
      <c r="EP11" s="9">
        <v>231</v>
      </c>
      <c r="EQ11" s="5">
        <f t="shared" si="29"/>
        <v>33.237410071942449</v>
      </c>
      <c r="ER11" s="9">
        <v>280</v>
      </c>
      <c r="ES11" s="5">
        <f t="shared" si="30"/>
        <v>38.514442916093536</v>
      </c>
      <c r="ET11" s="57">
        <f>344-31</f>
        <v>313</v>
      </c>
      <c r="EU11" s="60">
        <f t="shared" si="60"/>
        <v>40.915032679738559</v>
      </c>
      <c r="EV11" s="96">
        <v>407</v>
      </c>
      <c r="EW11" s="83">
        <f t="shared" si="61"/>
        <v>50.621890547263682</v>
      </c>
      <c r="EX11" s="96">
        <v>496</v>
      </c>
      <c r="EY11" s="83">
        <f t="shared" si="62"/>
        <v>48.770894788593907</v>
      </c>
      <c r="EZ11" s="54">
        <v>24</v>
      </c>
      <c r="FA11" s="5">
        <v>4.1237113402061851</v>
      </c>
      <c r="FB11" s="9">
        <v>11</v>
      </c>
      <c r="FC11" s="5">
        <f t="shared" si="70"/>
        <v>1.7377567140600316</v>
      </c>
      <c r="FD11" s="9">
        <v>19</v>
      </c>
      <c r="FE11" s="5">
        <f t="shared" si="31"/>
        <v>2.7338129496402876</v>
      </c>
      <c r="FF11" s="9">
        <v>21</v>
      </c>
      <c r="FG11" s="5">
        <f t="shared" si="32"/>
        <v>2.8885832187070153</v>
      </c>
      <c r="FH11" s="57">
        <f>40-14</f>
        <v>26</v>
      </c>
      <c r="FI11" s="60">
        <f t="shared" si="63"/>
        <v>3.3986928104575163</v>
      </c>
      <c r="FJ11" s="96">
        <v>22</v>
      </c>
      <c r="FK11" s="8">
        <f t="shared" si="64"/>
        <v>2.7363184079601992</v>
      </c>
      <c r="FL11" s="96">
        <v>20</v>
      </c>
      <c r="FM11" s="8">
        <f t="shared" si="65"/>
        <v>1.9665683382497541</v>
      </c>
      <c r="FN11" s="54">
        <v>1</v>
      </c>
      <c r="FO11" s="5">
        <v>0.1718213058419244</v>
      </c>
      <c r="FP11" s="9">
        <v>1</v>
      </c>
      <c r="FQ11" s="5">
        <f>FP11/E11*100</f>
        <v>0.15797788309636651</v>
      </c>
      <c r="FR11" s="74" t="s">
        <v>58</v>
      </c>
      <c r="FS11" s="8" t="s">
        <v>58</v>
      </c>
      <c r="FT11" s="74" t="s">
        <v>58</v>
      </c>
      <c r="FU11" s="60" t="s">
        <v>58</v>
      </c>
      <c r="FV11" s="74" t="s">
        <v>58</v>
      </c>
      <c r="FW11" s="8" t="s">
        <v>58</v>
      </c>
      <c r="FX11" s="56" t="s">
        <v>58</v>
      </c>
      <c r="FY11" s="25" t="s">
        <v>58</v>
      </c>
      <c r="FZ11" s="56" t="s">
        <v>58</v>
      </c>
      <c r="GA11" s="25" t="s">
        <v>58</v>
      </c>
    </row>
    <row r="12" spans="1:183" s="2" customFormat="1" ht="15.75" x14ac:dyDescent="0.25">
      <c r="A12" s="20" t="s">
        <v>15</v>
      </c>
      <c r="B12" s="9">
        <v>390</v>
      </c>
      <c r="C12" s="17">
        <v>389</v>
      </c>
      <c r="D12" s="5">
        <f t="shared" si="0"/>
        <v>99.743589743589752</v>
      </c>
      <c r="E12" s="10">
        <v>391</v>
      </c>
      <c r="F12" s="17">
        <v>389</v>
      </c>
      <c r="G12" s="5">
        <f t="shared" si="33"/>
        <v>99.488491048593346</v>
      </c>
      <c r="H12" s="9">
        <v>395</v>
      </c>
      <c r="I12" s="17">
        <v>395</v>
      </c>
      <c r="J12" s="12">
        <f t="shared" si="34"/>
        <v>100</v>
      </c>
      <c r="K12" s="11">
        <v>397</v>
      </c>
      <c r="L12" s="40">
        <v>394</v>
      </c>
      <c r="M12" s="6">
        <f t="shared" si="35"/>
        <v>99.244332493702771</v>
      </c>
      <c r="N12" s="11">
        <v>359</v>
      </c>
      <c r="O12" s="40">
        <v>356</v>
      </c>
      <c r="P12" s="15">
        <f t="shared" si="67"/>
        <v>99.164345403899716</v>
      </c>
      <c r="Q12" s="9">
        <v>357</v>
      </c>
      <c r="R12" s="17">
        <v>341</v>
      </c>
      <c r="S12" s="15">
        <f t="shared" si="68"/>
        <v>95.518207282913167</v>
      </c>
      <c r="T12" s="89">
        <v>450</v>
      </c>
      <c r="U12" s="90">
        <v>443</v>
      </c>
      <c r="V12" s="5">
        <f t="shared" si="36"/>
        <v>98.444444444444443</v>
      </c>
      <c r="W12" s="89">
        <v>514</v>
      </c>
      <c r="X12" s="90">
        <v>470</v>
      </c>
      <c r="Y12" s="5">
        <f t="shared" si="37"/>
        <v>91.439688715953309</v>
      </c>
      <c r="Z12" s="54">
        <v>389</v>
      </c>
      <c r="AA12" s="5">
        <f t="shared" si="1"/>
        <v>99.743589743589752</v>
      </c>
      <c r="AB12" s="9">
        <v>389</v>
      </c>
      <c r="AC12" s="5">
        <f t="shared" si="2"/>
        <v>99.488491048593346</v>
      </c>
      <c r="AD12" s="9">
        <v>395</v>
      </c>
      <c r="AE12" s="5">
        <f t="shared" si="3"/>
        <v>100</v>
      </c>
      <c r="AF12" s="9">
        <v>394</v>
      </c>
      <c r="AG12" s="5">
        <f t="shared" si="4"/>
        <v>99.244332493702771</v>
      </c>
      <c r="AH12" s="9">
        <v>357</v>
      </c>
      <c r="AI12" s="5">
        <f t="shared" si="5"/>
        <v>99.442896935933149</v>
      </c>
      <c r="AJ12" s="57">
        <v>357</v>
      </c>
      <c r="AK12" s="15">
        <f t="shared" si="6"/>
        <v>100</v>
      </c>
      <c r="AL12" s="89">
        <v>443</v>
      </c>
      <c r="AM12" s="6">
        <f t="shared" si="69"/>
        <v>100</v>
      </c>
      <c r="AN12" s="89">
        <v>478</v>
      </c>
      <c r="AO12" s="6">
        <f t="shared" si="38"/>
        <v>92.996108949416339</v>
      </c>
      <c r="AP12" s="54">
        <v>190</v>
      </c>
      <c r="AQ12" s="5">
        <v>48.717948717948715</v>
      </c>
      <c r="AR12" s="9">
        <v>149</v>
      </c>
      <c r="AS12" s="5">
        <f t="shared" si="7"/>
        <v>38.107416879795394</v>
      </c>
      <c r="AT12" s="9">
        <v>135</v>
      </c>
      <c r="AU12" s="5">
        <f t="shared" si="8"/>
        <v>34.177215189873415</v>
      </c>
      <c r="AV12" s="9">
        <v>130</v>
      </c>
      <c r="AW12" s="12">
        <f t="shared" si="9"/>
        <v>32.7455919395466</v>
      </c>
      <c r="AX12" s="9">
        <v>143</v>
      </c>
      <c r="AY12" s="15">
        <f t="shared" si="39"/>
        <v>40.056022408963585</v>
      </c>
      <c r="AZ12" s="89">
        <v>127</v>
      </c>
      <c r="BA12" s="6">
        <f t="shared" si="40"/>
        <v>28.668171557562079</v>
      </c>
      <c r="BB12" s="89">
        <v>175</v>
      </c>
      <c r="BC12" s="6">
        <f t="shared" si="41"/>
        <v>34.046692607003891</v>
      </c>
      <c r="BD12" s="54">
        <v>109</v>
      </c>
      <c r="BE12" s="5">
        <v>27.948717948717949</v>
      </c>
      <c r="BF12" s="9">
        <v>67</v>
      </c>
      <c r="BG12" s="5">
        <f t="shared" si="10"/>
        <v>17.135549872122763</v>
      </c>
      <c r="BH12" s="9">
        <v>84</v>
      </c>
      <c r="BI12" s="5">
        <f t="shared" si="11"/>
        <v>21.265822784810126</v>
      </c>
      <c r="BJ12" s="9">
        <v>108</v>
      </c>
      <c r="BK12" s="5">
        <f t="shared" si="12"/>
        <v>27.204030226700255</v>
      </c>
      <c r="BL12" s="9">
        <v>52</v>
      </c>
      <c r="BM12" s="60">
        <f t="shared" si="42"/>
        <v>14.565826330532214</v>
      </c>
      <c r="BN12" s="96">
        <v>69</v>
      </c>
      <c r="BO12" s="8">
        <f t="shared" si="43"/>
        <v>15.575620767494355</v>
      </c>
      <c r="BP12" s="96">
        <v>67</v>
      </c>
      <c r="BQ12" s="8">
        <f t="shared" si="44"/>
        <v>13.03501945525292</v>
      </c>
      <c r="BR12" s="54">
        <v>73</v>
      </c>
      <c r="BS12" s="5">
        <v>18.717948717948719</v>
      </c>
      <c r="BT12" s="9">
        <v>71</v>
      </c>
      <c r="BU12" s="5">
        <f t="shared" si="13"/>
        <v>18.15856777493606</v>
      </c>
      <c r="BV12" s="9">
        <v>68</v>
      </c>
      <c r="BW12" s="5">
        <f t="shared" si="14"/>
        <v>17.215189873417721</v>
      </c>
      <c r="BX12" s="9">
        <v>60</v>
      </c>
      <c r="BY12" s="5">
        <f t="shared" si="15"/>
        <v>15.113350125944585</v>
      </c>
      <c r="BZ12" s="57">
        <v>43</v>
      </c>
      <c r="CA12" s="60">
        <f t="shared" si="45"/>
        <v>12.044817927170868</v>
      </c>
      <c r="CB12" s="96">
        <v>51</v>
      </c>
      <c r="CC12" s="111">
        <f t="shared" si="46"/>
        <v>11.512415349887133</v>
      </c>
      <c r="CD12" s="96">
        <v>67</v>
      </c>
      <c r="CE12" s="111">
        <f t="shared" si="47"/>
        <v>13.03501945525292</v>
      </c>
      <c r="CF12" s="54">
        <v>98</v>
      </c>
      <c r="CG12" s="5">
        <v>25.128205128205128</v>
      </c>
      <c r="CH12" s="9">
        <v>149</v>
      </c>
      <c r="CI12" s="5">
        <f t="shared" si="16"/>
        <v>38.107416879795394</v>
      </c>
      <c r="CJ12" s="9">
        <v>156</v>
      </c>
      <c r="CK12" s="5">
        <f t="shared" si="17"/>
        <v>39.493670886075947</v>
      </c>
      <c r="CL12" s="9">
        <v>150</v>
      </c>
      <c r="CM12" s="5">
        <f t="shared" si="18"/>
        <v>37.783375314861459</v>
      </c>
      <c r="CN12" s="57">
        <v>149</v>
      </c>
      <c r="CO12" s="60">
        <f t="shared" si="48"/>
        <v>41.736694677871149</v>
      </c>
      <c r="CP12" s="100">
        <v>239</v>
      </c>
      <c r="CQ12" s="83">
        <f t="shared" si="49"/>
        <v>53.950338600451467</v>
      </c>
      <c r="CR12" s="100">
        <v>200</v>
      </c>
      <c r="CS12" s="83">
        <f t="shared" si="50"/>
        <v>38.910505836575879</v>
      </c>
      <c r="CT12" s="54">
        <v>20</v>
      </c>
      <c r="CU12" s="5">
        <v>5.1282051282051277</v>
      </c>
      <c r="CV12" s="9">
        <v>22</v>
      </c>
      <c r="CW12" s="5">
        <f t="shared" si="19"/>
        <v>5.6265984654731458</v>
      </c>
      <c r="CX12" s="9">
        <v>35</v>
      </c>
      <c r="CY12" s="5">
        <f t="shared" si="20"/>
        <v>8.8607594936708853</v>
      </c>
      <c r="CZ12" s="74">
        <v>17</v>
      </c>
      <c r="DA12" s="8">
        <f t="shared" si="51"/>
        <v>4.7619047619047619</v>
      </c>
      <c r="DB12" s="121">
        <v>23</v>
      </c>
      <c r="DC12" s="8">
        <f t="shared" si="52"/>
        <v>5.1918735891647856</v>
      </c>
      <c r="DD12" s="121">
        <v>13</v>
      </c>
      <c r="DE12" s="8">
        <f t="shared" si="53"/>
        <v>2.5291828793774318</v>
      </c>
      <c r="DF12" s="54">
        <v>20</v>
      </c>
      <c r="DG12" s="5">
        <f t="shared" si="21"/>
        <v>5.037783375314862</v>
      </c>
      <c r="DH12" s="9">
        <v>9</v>
      </c>
      <c r="DI12" s="5">
        <f>DH12/K12*100</f>
        <v>2.2670025188916876</v>
      </c>
      <c r="DJ12" s="9">
        <v>186</v>
      </c>
      <c r="DK12" s="5">
        <v>47.692307692307693</v>
      </c>
      <c r="DL12" s="9">
        <v>217</v>
      </c>
      <c r="DM12" s="5">
        <f t="shared" si="22"/>
        <v>55.498721227621481</v>
      </c>
      <c r="DN12" s="9">
        <v>206</v>
      </c>
      <c r="DO12" s="9">
        <f t="shared" si="23"/>
        <v>52.151898734177216</v>
      </c>
      <c r="DP12" s="9">
        <v>202</v>
      </c>
      <c r="DQ12" s="5">
        <f t="shared" si="24"/>
        <v>50.881612090680107</v>
      </c>
      <c r="DR12" s="57">
        <v>183</v>
      </c>
      <c r="DS12" s="60">
        <f t="shared" si="54"/>
        <v>51.260504201680668</v>
      </c>
      <c r="DT12" s="100">
        <v>170</v>
      </c>
      <c r="DU12" s="84">
        <f t="shared" si="55"/>
        <v>38.37471783295711</v>
      </c>
      <c r="DV12" s="100">
        <v>210</v>
      </c>
      <c r="DW12" s="84">
        <f t="shared" si="56"/>
        <v>40.856031128404666</v>
      </c>
      <c r="DX12" s="54">
        <v>12</v>
      </c>
      <c r="DY12" s="5">
        <v>3.0769230769230771</v>
      </c>
      <c r="DZ12" s="9">
        <v>19</v>
      </c>
      <c r="EA12" s="5">
        <f t="shared" si="25"/>
        <v>4.859335038363171</v>
      </c>
      <c r="EB12" s="9">
        <v>22</v>
      </c>
      <c r="EC12" s="5">
        <f t="shared" si="26"/>
        <v>5.5696202531645564</v>
      </c>
      <c r="ED12" s="9">
        <v>20</v>
      </c>
      <c r="EE12" s="5">
        <f t="shared" si="27"/>
        <v>5.037783375314862</v>
      </c>
      <c r="EF12" s="57">
        <v>11</v>
      </c>
      <c r="EG12" s="60">
        <f t="shared" si="57"/>
        <v>3.081232492997199</v>
      </c>
      <c r="EH12" s="96">
        <v>4</v>
      </c>
      <c r="EI12" s="8">
        <f t="shared" si="58"/>
        <v>0.90293453724604955</v>
      </c>
      <c r="EJ12" s="96">
        <v>5</v>
      </c>
      <c r="EK12" s="8">
        <f t="shared" si="59"/>
        <v>0.97276264591439687</v>
      </c>
      <c r="EL12" s="54">
        <v>28</v>
      </c>
      <c r="EM12" s="5">
        <v>7.1794871794871788</v>
      </c>
      <c r="EN12" s="9">
        <v>38</v>
      </c>
      <c r="EO12" s="5">
        <f t="shared" si="28"/>
        <v>9.7186700767263421</v>
      </c>
      <c r="EP12" s="9">
        <v>47</v>
      </c>
      <c r="EQ12" s="5">
        <f t="shared" si="29"/>
        <v>11.898734177215189</v>
      </c>
      <c r="ER12" s="9">
        <v>52</v>
      </c>
      <c r="ES12" s="5">
        <f t="shared" si="30"/>
        <v>13.09823677581864</v>
      </c>
      <c r="ET12" s="57">
        <v>95</v>
      </c>
      <c r="EU12" s="60">
        <f t="shared" si="60"/>
        <v>26.610644257703083</v>
      </c>
      <c r="EV12" s="96">
        <v>183</v>
      </c>
      <c r="EW12" s="83">
        <f t="shared" si="61"/>
        <v>41.309255079006775</v>
      </c>
      <c r="EX12" s="96">
        <v>185</v>
      </c>
      <c r="EY12" s="83">
        <f t="shared" si="62"/>
        <v>35.992217898832685</v>
      </c>
      <c r="EZ12" s="54">
        <v>19</v>
      </c>
      <c r="FA12" s="5">
        <v>4.8717948717948723</v>
      </c>
      <c r="FB12" s="9">
        <v>16</v>
      </c>
      <c r="FC12" s="5">
        <f t="shared" si="70"/>
        <v>4.0920716112531972</v>
      </c>
      <c r="FD12" s="9">
        <v>18</v>
      </c>
      <c r="FE12" s="5">
        <f t="shared" si="31"/>
        <v>4.556962025316456</v>
      </c>
      <c r="FF12" s="9">
        <v>17</v>
      </c>
      <c r="FG12" s="5">
        <f t="shared" si="32"/>
        <v>4.2821158690176322</v>
      </c>
      <c r="FH12" s="57">
        <v>10</v>
      </c>
      <c r="FI12" s="60">
        <f t="shared" si="63"/>
        <v>2.801120448179272</v>
      </c>
      <c r="FJ12" s="96">
        <v>13</v>
      </c>
      <c r="FK12" s="8">
        <f t="shared" si="64"/>
        <v>2.9345372460496613</v>
      </c>
      <c r="FL12" s="96">
        <v>19</v>
      </c>
      <c r="FM12" s="8">
        <f t="shared" si="65"/>
        <v>3.6964980544747084</v>
      </c>
      <c r="FN12" s="54" t="s">
        <v>45</v>
      </c>
      <c r="FO12" s="5" t="s">
        <v>45</v>
      </c>
      <c r="FP12" s="74" t="s">
        <v>58</v>
      </c>
      <c r="FQ12" s="8" t="s">
        <v>58</v>
      </c>
      <c r="FR12" s="74" t="s">
        <v>58</v>
      </c>
      <c r="FS12" s="8" t="s">
        <v>58</v>
      </c>
      <c r="FT12" s="74" t="s">
        <v>58</v>
      </c>
      <c r="FU12" s="60" t="s">
        <v>58</v>
      </c>
      <c r="FV12" s="74" t="s">
        <v>58</v>
      </c>
      <c r="FW12" s="8" t="s">
        <v>58</v>
      </c>
      <c r="FX12" s="56" t="s">
        <v>58</v>
      </c>
      <c r="FY12" s="25" t="s">
        <v>58</v>
      </c>
      <c r="FZ12" s="56" t="s">
        <v>58</v>
      </c>
      <c r="GA12" s="25" t="s">
        <v>58</v>
      </c>
    </row>
    <row r="13" spans="1:183" s="2" customFormat="1" ht="15.75" x14ac:dyDescent="0.25">
      <c r="A13" s="20" t="s">
        <v>16</v>
      </c>
      <c r="B13" s="9">
        <v>183</v>
      </c>
      <c r="C13" s="17">
        <v>175</v>
      </c>
      <c r="D13" s="5">
        <f t="shared" si="0"/>
        <v>95.628415300546436</v>
      </c>
      <c r="E13" s="10">
        <v>184</v>
      </c>
      <c r="F13" s="17">
        <v>182</v>
      </c>
      <c r="G13" s="5">
        <f t="shared" si="33"/>
        <v>98.91304347826086</v>
      </c>
      <c r="H13" s="9">
        <v>182</v>
      </c>
      <c r="I13" s="17">
        <v>179</v>
      </c>
      <c r="J13" s="12">
        <f t="shared" si="34"/>
        <v>98.35164835164835</v>
      </c>
      <c r="K13" s="11">
        <v>210</v>
      </c>
      <c r="L13" s="40">
        <v>206</v>
      </c>
      <c r="M13" s="6">
        <f t="shared" si="35"/>
        <v>98.095238095238088</v>
      </c>
      <c r="N13" s="11">
        <v>160</v>
      </c>
      <c r="O13" s="40">
        <v>160</v>
      </c>
      <c r="P13" s="15">
        <f t="shared" si="67"/>
        <v>100</v>
      </c>
      <c r="Q13" s="9">
        <v>196</v>
      </c>
      <c r="R13" s="17">
        <v>196</v>
      </c>
      <c r="S13" s="15">
        <f t="shared" si="68"/>
        <v>100</v>
      </c>
      <c r="T13" s="89">
        <v>184</v>
      </c>
      <c r="U13" s="90">
        <v>173</v>
      </c>
      <c r="V13" s="5">
        <f t="shared" si="36"/>
        <v>94.021739130434781</v>
      </c>
      <c r="W13" s="89">
        <v>216</v>
      </c>
      <c r="X13" s="90">
        <v>198</v>
      </c>
      <c r="Y13" s="5">
        <f t="shared" si="37"/>
        <v>91.666666666666657</v>
      </c>
      <c r="Z13" s="54">
        <v>175</v>
      </c>
      <c r="AA13" s="5">
        <f t="shared" si="1"/>
        <v>95.628415300546436</v>
      </c>
      <c r="AB13" s="9">
        <v>182</v>
      </c>
      <c r="AC13" s="5">
        <f t="shared" si="2"/>
        <v>98.91304347826086</v>
      </c>
      <c r="AD13" s="9">
        <v>179</v>
      </c>
      <c r="AE13" s="5">
        <f t="shared" si="3"/>
        <v>98.35164835164835</v>
      </c>
      <c r="AF13" s="9">
        <v>206</v>
      </c>
      <c r="AG13" s="5">
        <f t="shared" si="4"/>
        <v>98.095238095238088</v>
      </c>
      <c r="AH13" s="9">
        <v>160</v>
      </c>
      <c r="AI13" s="5">
        <f t="shared" si="5"/>
        <v>100</v>
      </c>
      <c r="AJ13" s="57">
        <v>195</v>
      </c>
      <c r="AK13" s="15">
        <f t="shared" si="6"/>
        <v>99.489795918367349</v>
      </c>
      <c r="AL13" s="89">
        <v>174</v>
      </c>
      <c r="AM13" s="6">
        <f t="shared" si="69"/>
        <v>100.57803468208093</v>
      </c>
      <c r="AN13" s="89">
        <v>200</v>
      </c>
      <c r="AO13" s="6">
        <f t="shared" si="38"/>
        <v>92.592592592592595</v>
      </c>
      <c r="AP13" s="54">
        <v>59</v>
      </c>
      <c r="AQ13" s="5">
        <v>32.240437158469945</v>
      </c>
      <c r="AR13" s="9">
        <v>39</v>
      </c>
      <c r="AS13" s="5">
        <f t="shared" si="7"/>
        <v>21.195652173913043</v>
      </c>
      <c r="AT13" s="9">
        <v>43</v>
      </c>
      <c r="AU13" s="5">
        <f t="shared" si="8"/>
        <v>23.626373626373624</v>
      </c>
      <c r="AV13" s="9">
        <v>33</v>
      </c>
      <c r="AW13" s="12">
        <f t="shared" si="9"/>
        <v>15.714285714285714</v>
      </c>
      <c r="AX13" s="9">
        <v>24</v>
      </c>
      <c r="AY13" s="15">
        <f t="shared" si="39"/>
        <v>12.244897959183673</v>
      </c>
      <c r="AZ13" s="89">
        <v>19</v>
      </c>
      <c r="BA13" s="6">
        <f t="shared" si="40"/>
        <v>10.982658959537572</v>
      </c>
      <c r="BB13" s="89">
        <v>22</v>
      </c>
      <c r="BC13" s="6">
        <f t="shared" si="41"/>
        <v>10.185185185185185</v>
      </c>
      <c r="BD13" s="54">
        <v>50</v>
      </c>
      <c r="BE13" s="5">
        <v>27.322404371584703</v>
      </c>
      <c r="BF13" s="9">
        <v>44</v>
      </c>
      <c r="BG13" s="5">
        <f t="shared" si="10"/>
        <v>23.913043478260871</v>
      </c>
      <c r="BH13" s="9">
        <v>30</v>
      </c>
      <c r="BI13" s="5">
        <f t="shared" si="11"/>
        <v>16.483516483516482</v>
      </c>
      <c r="BJ13" s="9">
        <v>39</v>
      </c>
      <c r="BK13" s="5">
        <f t="shared" si="12"/>
        <v>18.571428571428573</v>
      </c>
      <c r="BL13" s="9">
        <v>20</v>
      </c>
      <c r="BM13" s="60">
        <f t="shared" si="42"/>
        <v>10.204081632653061</v>
      </c>
      <c r="BN13" s="96">
        <v>33</v>
      </c>
      <c r="BO13" s="8">
        <f t="shared" si="43"/>
        <v>19.075144508670519</v>
      </c>
      <c r="BP13" s="96">
        <v>20</v>
      </c>
      <c r="BQ13" s="8">
        <f t="shared" si="44"/>
        <v>9.2592592592592595</v>
      </c>
      <c r="BR13" s="54">
        <v>21</v>
      </c>
      <c r="BS13" s="5">
        <v>11.475409836065573</v>
      </c>
      <c r="BT13" s="9">
        <v>16</v>
      </c>
      <c r="BU13" s="5">
        <f t="shared" si="13"/>
        <v>8.695652173913043</v>
      </c>
      <c r="BV13" s="9">
        <v>21</v>
      </c>
      <c r="BW13" s="5">
        <f t="shared" si="14"/>
        <v>11.538461538461538</v>
      </c>
      <c r="BX13" s="9">
        <v>17</v>
      </c>
      <c r="BY13" s="5">
        <f t="shared" si="15"/>
        <v>8.0952380952380949</v>
      </c>
      <c r="BZ13" s="57">
        <v>8</v>
      </c>
      <c r="CA13" s="60">
        <f t="shared" si="45"/>
        <v>4.0816326530612246</v>
      </c>
      <c r="CB13" s="96">
        <v>5</v>
      </c>
      <c r="CC13" s="111">
        <f t="shared" si="46"/>
        <v>2.8901734104046244</v>
      </c>
      <c r="CD13" s="96">
        <v>9</v>
      </c>
      <c r="CE13" s="111">
        <f t="shared" si="47"/>
        <v>4.1666666666666661</v>
      </c>
      <c r="CF13" s="54">
        <v>58</v>
      </c>
      <c r="CG13" s="5">
        <v>31.693989071038253</v>
      </c>
      <c r="CH13" s="9">
        <v>81</v>
      </c>
      <c r="CI13" s="5">
        <f t="shared" si="16"/>
        <v>44.021739130434781</v>
      </c>
      <c r="CJ13" s="9">
        <v>70</v>
      </c>
      <c r="CK13" s="5">
        <f t="shared" si="17"/>
        <v>38.461538461538467</v>
      </c>
      <c r="CL13" s="9">
        <v>117</v>
      </c>
      <c r="CM13" s="5">
        <f t="shared" si="18"/>
        <v>55.714285714285715</v>
      </c>
      <c r="CN13" s="57">
        <v>115</v>
      </c>
      <c r="CO13" s="60">
        <f t="shared" si="48"/>
        <v>58.673469387755105</v>
      </c>
      <c r="CP13" s="100">
        <v>85</v>
      </c>
      <c r="CQ13" s="83">
        <f t="shared" si="49"/>
        <v>49.132947976878611</v>
      </c>
      <c r="CR13" s="100">
        <v>127</v>
      </c>
      <c r="CS13" s="83">
        <f t="shared" si="50"/>
        <v>58.796296296296291</v>
      </c>
      <c r="CT13" s="54">
        <v>14</v>
      </c>
      <c r="CU13" s="5">
        <v>7.6502732240437163</v>
      </c>
      <c r="CV13" s="9">
        <v>5</v>
      </c>
      <c r="CW13" s="5">
        <f t="shared" si="19"/>
        <v>2.7173913043478262</v>
      </c>
      <c r="CX13" s="9">
        <v>7</v>
      </c>
      <c r="CY13" s="5">
        <f t="shared" si="20"/>
        <v>3.8461538461538463</v>
      </c>
      <c r="CZ13" s="74">
        <v>8</v>
      </c>
      <c r="DA13" s="8">
        <f t="shared" si="51"/>
        <v>4.0816326530612246</v>
      </c>
      <c r="DB13" s="121">
        <v>2</v>
      </c>
      <c r="DC13" s="8">
        <f t="shared" si="52"/>
        <v>1.1560693641618496</v>
      </c>
      <c r="DD13" s="121">
        <v>2</v>
      </c>
      <c r="DE13" s="8">
        <f t="shared" si="53"/>
        <v>0.92592592592592582</v>
      </c>
      <c r="DF13" s="54">
        <v>6</v>
      </c>
      <c r="DG13" s="5">
        <f t="shared" si="21"/>
        <v>2.8571428571428572</v>
      </c>
      <c r="DH13" s="9" t="s">
        <v>45</v>
      </c>
      <c r="DI13" s="5" t="s">
        <v>45</v>
      </c>
      <c r="DJ13" s="9">
        <v>102</v>
      </c>
      <c r="DK13" s="5">
        <v>55.737704918032783</v>
      </c>
      <c r="DL13" s="9">
        <v>100</v>
      </c>
      <c r="DM13" s="5">
        <f t="shared" si="22"/>
        <v>54.347826086956516</v>
      </c>
      <c r="DN13" s="9">
        <v>98</v>
      </c>
      <c r="DO13" s="9">
        <f t="shared" si="23"/>
        <v>53.846153846153847</v>
      </c>
      <c r="DP13" s="9">
        <v>95</v>
      </c>
      <c r="DQ13" s="5">
        <f t="shared" si="24"/>
        <v>45.238095238095241</v>
      </c>
      <c r="DR13" s="57">
        <v>96</v>
      </c>
      <c r="DS13" s="60">
        <f t="shared" si="54"/>
        <v>48.979591836734691</v>
      </c>
      <c r="DT13" s="100">
        <v>90</v>
      </c>
      <c r="DU13" s="84">
        <f t="shared" si="55"/>
        <v>52.023121387283233</v>
      </c>
      <c r="DV13" s="100">
        <v>95</v>
      </c>
      <c r="DW13" s="84">
        <f t="shared" si="56"/>
        <v>43.981481481481481</v>
      </c>
      <c r="DX13" s="54">
        <v>9</v>
      </c>
      <c r="DY13" s="5">
        <v>4.918032786885246</v>
      </c>
      <c r="DZ13" s="9">
        <v>6</v>
      </c>
      <c r="EA13" s="5">
        <f t="shared" si="25"/>
        <v>3.2608695652173911</v>
      </c>
      <c r="EB13" s="9">
        <v>6</v>
      </c>
      <c r="EC13" s="5">
        <f t="shared" si="26"/>
        <v>3.296703296703297</v>
      </c>
      <c r="ED13" s="9">
        <v>4</v>
      </c>
      <c r="EE13" s="5">
        <f t="shared" si="27"/>
        <v>1.9047619047619049</v>
      </c>
      <c r="EF13" s="57">
        <v>3</v>
      </c>
      <c r="EG13" s="60">
        <f t="shared" si="57"/>
        <v>1.5306122448979591</v>
      </c>
      <c r="EH13" s="96">
        <v>2</v>
      </c>
      <c r="EI13" s="8">
        <f t="shared" si="58"/>
        <v>1.1560693641618496</v>
      </c>
      <c r="EJ13" s="96">
        <v>4</v>
      </c>
      <c r="EK13" s="8">
        <f t="shared" si="59"/>
        <v>1.8518518518518516</v>
      </c>
      <c r="EL13" s="54">
        <v>28</v>
      </c>
      <c r="EM13" s="5">
        <v>15.300546448087433</v>
      </c>
      <c r="EN13" s="9">
        <v>64</v>
      </c>
      <c r="EO13" s="5">
        <f t="shared" si="28"/>
        <v>34.782608695652172</v>
      </c>
      <c r="EP13" s="9">
        <v>82</v>
      </c>
      <c r="EQ13" s="5">
        <f t="shared" si="29"/>
        <v>45.054945054945058</v>
      </c>
      <c r="ER13" s="9">
        <v>98</v>
      </c>
      <c r="ES13" s="5">
        <f t="shared" si="30"/>
        <v>46.666666666666664</v>
      </c>
      <c r="ET13" s="57">
        <v>109</v>
      </c>
      <c r="EU13" s="60">
        <f t="shared" si="60"/>
        <v>55.612244897959187</v>
      </c>
      <c r="EV13" s="96">
        <v>109</v>
      </c>
      <c r="EW13" s="83">
        <f t="shared" si="61"/>
        <v>63.005780346820806</v>
      </c>
      <c r="EX13" s="96">
        <v>111</v>
      </c>
      <c r="EY13" s="83">
        <f t="shared" si="62"/>
        <v>51.388888888888886</v>
      </c>
      <c r="EZ13" s="54">
        <v>5</v>
      </c>
      <c r="FA13" s="5">
        <v>2.7322404371584699</v>
      </c>
      <c r="FB13" s="9">
        <v>1</v>
      </c>
      <c r="FC13" s="5">
        <f t="shared" si="70"/>
        <v>0.54347826086956519</v>
      </c>
      <c r="FD13" s="9">
        <v>1</v>
      </c>
      <c r="FE13" s="5">
        <f t="shared" si="31"/>
        <v>0.5494505494505495</v>
      </c>
      <c r="FF13" s="9">
        <v>3</v>
      </c>
      <c r="FG13" s="5">
        <f t="shared" si="32"/>
        <v>1.4285714285714286</v>
      </c>
      <c r="FH13" s="57">
        <v>6</v>
      </c>
      <c r="FI13" s="60">
        <f t="shared" si="63"/>
        <v>3.0612244897959182</v>
      </c>
      <c r="FJ13" s="96">
        <v>0</v>
      </c>
      <c r="FK13" s="8">
        <f t="shared" si="64"/>
        <v>0</v>
      </c>
      <c r="FL13" s="96">
        <v>5</v>
      </c>
      <c r="FM13" s="8">
        <f t="shared" si="65"/>
        <v>2.3148148148148149</v>
      </c>
      <c r="FN13" s="54" t="s">
        <v>45</v>
      </c>
      <c r="FO13" s="5" t="s">
        <v>45</v>
      </c>
      <c r="FP13" s="74" t="s">
        <v>58</v>
      </c>
      <c r="FQ13" s="8" t="s">
        <v>58</v>
      </c>
      <c r="FR13" s="74" t="s">
        <v>58</v>
      </c>
      <c r="FS13" s="8" t="s">
        <v>58</v>
      </c>
      <c r="FT13" s="74" t="s">
        <v>58</v>
      </c>
      <c r="FU13" s="60" t="s">
        <v>58</v>
      </c>
      <c r="FV13" s="74" t="s">
        <v>58</v>
      </c>
      <c r="FW13" s="8" t="s">
        <v>58</v>
      </c>
      <c r="FX13" s="56" t="s">
        <v>58</v>
      </c>
      <c r="FY13" s="25" t="s">
        <v>58</v>
      </c>
      <c r="FZ13" s="56" t="s">
        <v>58</v>
      </c>
      <c r="GA13" s="25" t="s">
        <v>58</v>
      </c>
    </row>
    <row r="14" spans="1:183" s="2" customFormat="1" ht="15.75" x14ac:dyDescent="0.25">
      <c r="A14" s="20" t="s">
        <v>17</v>
      </c>
      <c r="B14" s="9">
        <v>126</v>
      </c>
      <c r="C14" s="17">
        <v>124</v>
      </c>
      <c r="D14" s="5">
        <f t="shared" si="0"/>
        <v>98.412698412698404</v>
      </c>
      <c r="E14" s="10">
        <v>118</v>
      </c>
      <c r="F14" s="17">
        <v>117</v>
      </c>
      <c r="G14" s="5">
        <f t="shared" si="33"/>
        <v>99.152542372881356</v>
      </c>
      <c r="H14" s="9">
        <v>127</v>
      </c>
      <c r="I14" s="17">
        <v>125</v>
      </c>
      <c r="J14" s="12">
        <f t="shared" si="34"/>
        <v>98.425196850393704</v>
      </c>
      <c r="K14" s="11">
        <v>133</v>
      </c>
      <c r="L14" s="40">
        <v>128</v>
      </c>
      <c r="M14" s="6">
        <f t="shared" si="35"/>
        <v>96.240601503759393</v>
      </c>
      <c r="N14" s="11">
        <v>126</v>
      </c>
      <c r="O14" s="40">
        <v>125</v>
      </c>
      <c r="P14" s="15">
        <f t="shared" si="67"/>
        <v>99.206349206349216</v>
      </c>
      <c r="Q14" s="9">
        <v>120</v>
      </c>
      <c r="R14" s="17">
        <v>120</v>
      </c>
      <c r="S14" s="15">
        <f t="shared" si="68"/>
        <v>100</v>
      </c>
      <c r="T14" s="89">
        <v>127</v>
      </c>
      <c r="U14" s="90">
        <v>124</v>
      </c>
      <c r="V14" s="5">
        <f t="shared" si="36"/>
        <v>97.637795275590548</v>
      </c>
      <c r="W14" s="89">
        <v>139</v>
      </c>
      <c r="X14" s="90">
        <v>120</v>
      </c>
      <c r="Y14" s="5">
        <f t="shared" si="37"/>
        <v>86.330935251798564</v>
      </c>
      <c r="Z14" s="54">
        <v>123</v>
      </c>
      <c r="AA14" s="5">
        <f t="shared" si="1"/>
        <v>97.61904761904762</v>
      </c>
      <c r="AB14" s="9">
        <v>117</v>
      </c>
      <c r="AC14" s="5">
        <f t="shared" si="2"/>
        <v>99.152542372881356</v>
      </c>
      <c r="AD14" s="9">
        <v>125</v>
      </c>
      <c r="AE14" s="5">
        <f t="shared" si="3"/>
        <v>98.425196850393704</v>
      </c>
      <c r="AF14" s="9">
        <v>128</v>
      </c>
      <c r="AG14" s="5">
        <f t="shared" si="4"/>
        <v>96.240601503759393</v>
      </c>
      <c r="AH14" s="9">
        <v>124</v>
      </c>
      <c r="AI14" s="5">
        <f t="shared" si="5"/>
        <v>98.412698412698404</v>
      </c>
      <c r="AJ14" s="57">
        <v>120</v>
      </c>
      <c r="AK14" s="15">
        <f t="shared" si="6"/>
        <v>100</v>
      </c>
      <c r="AL14" s="89">
        <v>124</v>
      </c>
      <c r="AM14" s="6">
        <f t="shared" si="69"/>
        <v>100</v>
      </c>
      <c r="AN14" s="89">
        <v>128</v>
      </c>
      <c r="AO14" s="6">
        <f t="shared" si="38"/>
        <v>92.086330935251809</v>
      </c>
      <c r="AP14" s="54">
        <v>59</v>
      </c>
      <c r="AQ14" s="5">
        <v>46.825396825396822</v>
      </c>
      <c r="AR14" s="9">
        <v>52</v>
      </c>
      <c r="AS14" s="5">
        <f t="shared" si="7"/>
        <v>44.067796610169488</v>
      </c>
      <c r="AT14" s="9">
        <v>49</v>
      </c>
      <c r="AU14" s="5">
        <f t="shared" si="8"/>
        <v>38.582677165354326</v>
      </c>
      <c r="AV14" s="9">
        <v>26</v>
      </c>
      <c r="AW14" s="12">
        <f t="shared" si="9"/>
        <v>19.548872180451127</v>
      </c>
      <c r="AX14" s="9">
        <v>49</v>
      </c>
      <c r="AY14" s="15">
        <f t="shared" si="39"/>
        <v>40.833333333333336</v>
      </c>
      <c r="AZ14" s="89">
        <v>48</v>
      </c>
      <c r="BA14" s="6">
        <f t="shared" si="40"/>
        <v>38.70967741935484</v>
      </c>
      <c r="BB14" s="89">
        <v>42</v>
      </c>
      <c r="BC14" s="6">
        <f t="shared" si="41"/>
        <v>30.215827338129497</v>
      </c>
      <c r="BD14" s="54">
        <v>31</v>
      </c>
      <c r="BE14" s="5">
        <v>24.603174603174601</v>
      </c>
      <c r="BF14" s="9">
        <v>30</v>
      </c>
      <c r="BG14" s="5">
        <f t="shared" si="10"/>
        <v>25.423728813559322</v>
      </c>
      <c r="BH14" s="9">
        <v>22</v>
      </c>
      <c r="BI14" s="5">
        <f t="shared" si="11"/>
        <v>17.322834645669293</v>
      </c>
      <c r="BJ14" s="9">
        <v>17</v>
      </c>
      <c r="BK14" s="5">
        <f t="shared" si="12"/>
        <v>12.781954887218044</v>
      </c>
      <c r="BL14" s="9">
        <v>4</v>
      </c>
      <c r="BM14" s="60">
        <f t="shared" si="42"/>
        <v>3.3333333333333335</v>
      </c>
      <c r="BN14" s="96">
        <v>10</v>
      </c>
      <c r="BO14" s="8">
        <f t="shared" si="43"/>
        <v>8.064516129032258</v>
      </c>
      <c r="BP14" s="96">
        <v>1</v>
      </c>
      <c r="BQ14" s="8">
        <f t="shared" si="44"/>
        <v>0.71942446043165476</v>
      </c>
      <c r="BR14" s="54">
        <v>30</v>
      </c>
      <c r="BS14" s="5">
        <v>23.809523809523807</v>
      </c>
      <c r="BT14" s="9">
        <v>22</v>
      </c>
      <c r="BU14" s="5">
        <f t="shared" si="13"/>
        <v>18.64406779661017</v>
      </c>
      <c r="BV14" s="9">
        <v>13</v>
      </c>
      <c r="BW14" s="5">
        <f t="shared" si="14"/>
        <v>10.236220472440944</v>
      </c>
      <c r="BX14" s="9">
        <v>10</v>
      </c>
      <c r="BY14" s="5">
        <f t="shared" si="15"/>
        <v>7.518796992481203</v>
      </c>
      <c r="BZ14" s="57">
        <v>12</v>
      </c>
      <c r="CA14" s="60">
        <f t="shared" si="45"/>
        <v>10</v>
      </c>
      <c r="CB14" s="96">
        <v>16</v>
      </c>
      <c r="CC14" s="111">
        <f t="shared" si="46"/>
        <v>12.903225806451612</v>
      </c>
      <c r="CD14" s="96">
        <v>2</v>
      </c>
      <c r="CE14" s="111">
        <f t="shared" si="47"/>
        <v>1.4388489208633095</v>
      </c>
      <c r="CF14" s="54">
        <v>55</v>
      </c>
      <c r="CG14" s="5">
        <v>43.650793650793652</v>
      </c>
      <c r="CH14" s="9">
        <v>48</v>
      </c>
      <c r="CI14" s="5">
        <f t="shared" si="16"/>
        <v>40.677966101694921</v>
      </c>
      <c r="CJ14" s="9">
        <v>68</v>
      </c>
      <c r="CK14" s="5">
        <f t="shared" si="17"/>
        <v>53.543307086614178</v>
      </c>
      <c r="CL14" s="9">
        <v>83</v>
      </c>
      <c r="CM14" s="5">
        <f t="shared" si="18"/>
        <v>62.406015037593988</v>
      </c>
      <c r="CN14" s="57">
        <v>86</v>
      </c>
      <c r="CO14" s="60">
        <f t="shared" si="48"/>
        <v>71.666666666666671</v>
      </c>
      <c r="CP14" s="100">
        <v>87</v>
      </c>
      <c r="CQ14" s="83">
        <f t="shared" si="49"/>
        <v>70.161290322580655</v>
      </c>
      <c r="CR14" s="100">
        <v>94</v>
      </c>
      <c r="CS14" s="83">
        <f t="shared" si="50"/>
        <v>67.625899280575538</v>
      </c>
      <c r="CT14" s="54">
        <v>3</v>
      </c>
      <c r="CU14" s="5">
        <v>2.3809523809523809</v>
      </c>
      <c r="CV14" s="9">
        <v>4</v>
      </c>
      <c r="CW14" s="5">
        <f t="shared" si="19"/>
        <v>3.3898305084745761</v>
      </c>
      <c r="CX14" s="9">
        <v>2</v>
      </c>
      <c r="CY14" s="5">
        <f t="shared" si="20"/>
        <v>1.5748031496062991</v>
      </c>
      <c r="CZ14" s="74">
        <v>3</v>
      </c>
      <c r="DA14" s="8">
        <f t="shared" si="51"/>
        <v>2.5</v>
      </c>
      <c r="DB14" s="121">
        <v>1</v>
      </c>
      <c r="DC14" s="8">
        <f t="shared" si="52"/>
        <v>0.80645161290322576</v>
      </c>
      <c r="DD14" s="121">
        <v>1</v>
      </c>
      <c r="DE14" s="8">
        <f t="shared" si="53"/>
        <v>0.71942446043165476</v>
      </c>
      <c r="DF14" s="54">
        <v>3</v>
      </c>
      <c r="DG14" s="5">
        <f t="shared" si="21"/>
        <v>2.2556390977443606</v>
      </c>
      <c r="DH14" s="9" t="s">
        <v>45</v>
      </c>
      <c r="DI14" s="5" t="s">
        <v>45</v>
      </c>
      <c r="DJ14" s="9">
        <v>46</v>
      </c>
      <c r="DK14" s="5">
        <v>36.507936507936506</v>
      </c>
      <c r="DL14" s="9">
        <v>56</v>
      </c>
      <c r="DM14" s="5">
        <f t="shared" si="22"/>
        <v>47.457627118644069</v>
      </c>
      <c r="DN14" s="9">
        <v>57</v>
      </c>
      <c r="DO14" s="9">
        <f t="shared" si="23"/>
        <v>44.881889763779526</v>
      </c>
      <c r="DP14" s="9">
        <v>61</v>
      </c>
      <c r="DQ14" s="5">
        <f t="shared" si="24"/>
        <v>45.864661654135332</v>
      </c>
      <c r="DR14" s="57">
        <v>21</v>
      </c>
      <c r="DS14" s="60">
        <f t="shared" si="54"/>
        <v>17.5</v>
      </c>
      <c r="DT14" s="100">
        <v>23</v>
      </c>
      <c r="DU14" s="84">
        <f t="shared" si="55"/>
        <v>18.548387096774192</v>
      </c>
      <c r="DV14" s="100">
        <v>18</v>
      </c>
      <c r="DW14" s="84">
        <f t="shared" si="56"/>
        <v>12.949640287769784</v>
      </c>
      <c r="DX14" s="54">
        <v>6</v>
      </c>
      <c r="DY14" s="5">
        <v>4.7619047619047619</v>
      </c>
      <c r="DZ14" s="9">
        <v>2</v>
      </c>
      <c r="EA14" s="5">
        <f t="shared" si="25"/>
        <v>1.6949152542372881</v>
      </c>
      <c r="EB14" s="9">
        <v>4</v>
      </c>
      <c r="EC14" s="5">
        <f t="shared" si="26"/>
        <v>3.1496062992125982</v>
      </c>
      <c r="ED14" s="9">
        <v>4</v>
      </c>
      <c r="EE14" s="5">
        <f t="shared" si="27"/>
        <v>3.007518796992481</v>
      </c>
      <c r="EF14" s="57">
        <v>4</v>
      </c>
      <c r="EG14" s="60">
        <f t="shared" si="57"/>
        <v>3.3333333333333335</v>
      </c>
      <c r="EH14" s="96">
        <v>3</v>
      </c>
      <c r="EI14" s="8">
        <f t="shared" si="58"/>
        <v>2.4193548387096775</v>
      </c>
      <c r="EJ14" s="96">
        <v>2</v>
      </c>
      <c r="EK14" s="8">
        <f t="shared" si="59"/>
        <v>1.4388489208633095</v>
      </c>
      <c r="EL14" s="54">
        <v>14</v>
      </c>
      <c r="EM14" s="5">
        <v>11.111111111111111</v>
      </c>
      <c r="EN14" s="9">
        <v>17</v>
      </c>
      <c r="EO14" s="5">
        <f t="shared" si="28"/>
        <v>14.40677966101695</v>
      </c>
      <c r="EP14" s="9">
        <v>29</v>
      </c>
      <c r="EQ14" s="5">
        <f t="shared" si="29"/>
        <v>22.834645669291341</v>
      </c>
      <c r="ER14" s="9">
        <v>50</v>
      </c>
      <c r="ES14" s="5">
        <f t="shared" si="30"/>
        <v>37.593984962406012</v>
      </c>
      <c r="ET14" s="57">
        <v>59</v>
      </c>
      <c r="EU14" s="60">
        <f t="shared" si="60"/>
        <v>49.166666666666664</v>
      </c>
      <c r="EV14" s="96">
        <v>57</v>
      </c>
      <c r="EW14" s="83">
        <f t="shared" si="61"/>
        <v>45.967741935483872</v>
      </c>
      <c r="EX14" s="96">
        <v>83</v>
      </c>
      <c r="EY14" s="83">
        <f t="shared" si="62"/>
        <v>59.712230215827333</v>
      </c>
      <c r="EZ14" s="54">
        <v>2</v>
      </c>
      <c r="FA14" s="5">
        <v>1.5873015873015872</v>
      </c>
      <c r="FB14" s="9">
        <v>3</v>
      </c>
      <c r="FC14" s="5">
        <f t="shared" si="70"/>
        <v>2.5423728813559325</v>
      </c>
      <c r="FD14" s="9">
        <v>6</v>
      </c>
      <c r="FE14" s="5">
        <f t="shared" si="31"/>
        <v>4.7244094488188972</v>
      </c>
      <c r="FF14" s="9">
        <v>2</v>
      </c>
      <c r="FG14" s="5">
        <f t="shared" si="32"/>
        <v>1.5037593984962405</v>
      </c>
      <c r="FH14" s="57">
        <v>2</v>
      </c>
      <c r="FI14" s="60">
        <f t="shared" si="63"/>
        <v>1.6666666666666667</v>
      </c>
      <c r="FJ14" s="96">
        <v>2</v>
      </c>
      <c r="FK14" s="8">
        <f t="shared" si="64"/>
        <v>1.6129032258064515</v>
      </c>
      <c r="FL14" s="96">
        <v>1</v>
      </c>
      <c r="FM14" s="8">
        <f t="shared" si="65"/>
        <v>0.71942446043165476</v>
      </c>
      <c r="FN14" s="54" t="s">
        <v>45</v>
      </c>
      <c r="FO14" s="5" t="s">
        <v>45</v>
      </c>
      <c r="FP14" s="74" t="s">
        <v>58</v>
      </c>
      <c r="FQ14" s="8" t="s">
        <v>58</v>
      </c>
      <c r="FR14" s="74" t="s">
        <v>58</v>
      </c>
      <c r="FS14" s="8" t="s">
        <v>58</v>
      </c>
      <c r="FT14" s="74" t="s">
        <v>58</v>
      </c>
      <c r="FU14" s="60" t="s">
        <v>58</v>
      </c>
      <c r="FV14" s="74" t="s">
        <v>58</v>
      </c>
      <c r="FW14" s="8" t="s">
        <v>58</v>
      </c>
      <c r="FX14" s="56" t="s">
        <v>58</v>
      </c>
      <c r="FY14" s="25" t="s">
        <v>58</v>
      </c>
      <c r="FZ14" s="56" t="s">
        <v>58</v>
      </c>
      <c r="GA14" s="25" t="s">
        <v>58</v>
      </c>
    </row>
    <row r="15" spans="1:183" s="2" customFormat="1" ht="15.75" x14ac:dyDescent="0.25">
      <c r="A15" s="20" t="s">
        <v>37</v>
      </c>
      <c r="B15" s="9">
        <v>252</v>
      </c>
      <c r="C15" s="17">
        <v>248</v>
      </c>
      <c r="D15" s="5">
        <f t="shared" si="0"/>
        <v>98.412698412698404</v>
      </c>
      <c r="E15" s="10">
        <v>240</v>
      </c>
      <c r="F15" s="17">
        <v>237</v>
      </c>
      <c r="G15" s="5">
        <f t="shared" si="33"/>
        <v>98.75</v>
      </c>
      <c r="H15" s="9">
        <v>238</v>
      </c>
      <c r="I15" s="17">
        <v>232</v>
      </c>
      <c r="J15" s="12">
        <f t="shared" si="34"/>
        <v>97.47899159663865</v>
      </c>
      <c r="K15" s="11">
        <v>270</v>
      </c>
      <c r="L15" s="40">
        <v>257</v>
      </c>
      <c r="M15" s="6">
        <f t="shared" si="35"/>
        <v>95.18518518518519</v>
      </c>
      <c r="N15" s="11">
        <v>198</v>
      </c>
      <c r="O15" s="40">
        <v>196</v>
      </c>
      <c r="P15" s="15">
        <f t="shared" si="67"/>
        <v>98.98989898989899</v>
      </c>
      <c r="Q15" s="9">
        <v>231</v>
      </c>
      <c r="R15" s="17">
        <v>229</v>
      </c>
      <c r="S15" s="15">
        <f t="shared" si="68"/>
        <v>99.134199134199136</v>
      </c>
      <c r="T15" s="89">
        <v>256</v>
      </c>
      <c r="U15" s="90">
        <v>252</v>
      </c>
      <c r="V15" s="5">
        <f t="shared" si="36"/>
        <v>98.4375</v>
      </c>
      <c r="W15" s="89">
        <v>279</v>
      </c>
      <c r="X15" s="90">
        <v>252</v>
      </c>
      <c r="Y15" s="5">
        <f t="shared" si="37"/>
        <v>90.322580645161281</v>
      </c>
      <c r="Z15" s="54">
        <v>248</v>
      </c>
      <c r="AA15" s="5">
        <f t="shared" si="1"/>
        <v>98.412698412698404</v>
      </c>
      <c r="AB15" s="9">
        <v>237</v>
      </c>
      <c r="AC15" s="5">
        <f t="shared" si="2"/>
        <v>98.75</v>
      </c>
      <c r="AD15" s="9">
        <v>233</v>
      </c>
      <c r="AE15" s="5">
        <f t="shared" si="3"/>
        <v>97.899159663865547</v>
      </c>
      <c r="AF15" s="9">
        <v>255</v>
      </c>
      <c r="AG15" s="5">
        <f t="shared" si="4"/>
        <v>94.444444444444443</v>
      </c>
      <c r="AH15" s="9">
        <v>194</v>
      </c>
      <c r="AI15" s="5">
        <f t="shared" si="5"/>
        <v>97.979797979797979</v>
      </c>
      <c r="AJ15" s="57">
        <v>230</v>
      </c>
      <c r="AK15" s="15">
        <f t="shared" si="6"/>
        <v>99.567099567099575</v>
      </c>
      <c r="AL15" s="89">
        <v>252</v>
      </c>
      <c r="AM15" s="6">
        <f t="shared" si="69"/>
        <v>100</v>
      </c>
      <c r="AN15" s="89">
        <v>255</v>
      </c>
      <c r="AO15" s="6">
        <f t="shared" si="38"/>
        <v>91.397849462365585</v>
      </c>
      <c r="AP15" s="54">
        <v>69</v>
      </c>
      <c r="AQ15" s="5">
        <v>27.380952380952383</v>
      </c>
      <c r="AR15" s="9">
        <v>86</v>
      </c>
      <c r="AS15" s="5">
        <f t="shared" si="7"/>
        <v>35.833333333333336</v>
      </c>
      <c r="AT15" s="9">
        <v>55</v>
      </c>
      <c r="AU15" s="5">
        <f t="shared" si="8"/>
        <v>23.109243697478991</v>
      </c>
      <c r="AV15" s="9">
        <v>43</v>
      </c>
      <c r="AW15" s="12">
        <f t="shared" si="9"/>
        <v>15.925925925925927</v>
      </c>
      <c r="AX15" s="9">
        <v>49</v>
      </c>
      <c r="AY15" s="15">
        <f t="shared" si="39"/>
        <v>21.212121212121211</v>
      </c>
      <c r="AZ15" s="89">
        <v>52</v>
      </c>
      <c r="BA15" s="6">
        <f t="shared" si="40"/>
        <v>20.634920634920633</v>
      </c>
      <c r="BB15" s="89">
        <v>67</v>
      </c>
      <c r="BC15" s="6">
        <f t="shared" si="41"/>
        <v>24.014336917562723</v>
      </c>
      <c r="BD15" s="54">
        <v>49</v>
      </c>
      <c r="BE15" s="5">
        <v>19.444444444444446</v>
      </c>
      <c r="BF15" s="9">
        <v>34</v>
      </c>
      <c r="BG15" s="5">
        <f t="shared" si="10"/>
        <v>14.166666666666666</v>
      </c>
      <c r="BH15" s="9">
        <v>37</v>
      </c>
      <c r="BI15" s="5">
        <f t="shared" si="11"/>
        <v>15.546218487394958</v>
      </c>
      <c r="BJ15" s="9">
        <v>24</v>
      </c>
      <c r="BK15" s="5">
        <f t="shared" si="12"/>
        <v>8.8888888888888893</v>
      </c>
      <c r="BL15" s="9">
        <v>14</v>
      </c>
      <c r="BM15" s="60">
        <f t="shared" si="42"/>
        <v>6.0606060606060606</v>
      </c>
      <c r="BN15" s="96">
        <v>15</v>
      </c>
      <c r="BO15" s="8">
        <f t="shared" si="43"/>
        <v>5.9523809523809517</v>
      </c>
      <c r="BP15" s="96">
        <v>31</v>
      </c>
      <c r="BQ15" s="8">
        <f t="shared" si="44"/>
        <v>11.111111111111111</v>
      </c>
      <c r="BR15" s="54">
        <v>27</v>
      </c>
      <c r="BS15" s="5">
        <v>10.714285714285714</v>
      </c>
      <c r="BT15" s="9">
        <v>31</v>
      </c>
      <c r="BU15" s="5">
        <f t="shared" si="13"/>
        <v>12.916666666666668</v>
      </c>
      <c r="BV15" s="9">
        <v>24</v>
      </c>
      <c r="BW15" s="5">
        <f t="shared" si="14"/>
        <v>10.084033613445378</v>
      </c>
      <c r="BX15" s="9">
        <v>31</v>
      </c>
      <c r="BY15" s="5">
        <f t="shared" si="15"/>
        <v>11.481481481481481</v>
      </c>
      <c r="BZ15" s="57">
        <v>23</v>
      </c>
      <c r="CA15" s="60">
        <f t="shared" si="45"/>
        <v>9.9567099567099575</v>
      </c>
      <c r="CB15" s="96">
        <v>21</v>
      </c>
      <c r="CC15" s="111">
        <f t="shared" si="46"/>
        <v>8.3333333333333321</v>
      </c>
      <c r="CD15" s="96">
        <v>19</v>
      </c>
      <c r="CE15" s="111">
        <f t="shared" si="47"/>
        <v>6.8100358422939076</v>
      </c>
      <c r="CF15" s="54">
        <v>114</v>
      </c>
      <c r="CG15" s="5">
        <v>45.238095238095241</v>
      </c>
      <c r="CH15" s="9">
        <v>109</v>
      </c>
      <c r="CI15" s="5">
        <f t="shared" si="16"/>
        <v>45.416666666666664</v>
      </c>
      <c r="CJ15" s="9">
        <v>126</v>
      </c>
      <c r="CK15" s="5">
        <f t="shared" si="17"/>
        <v>52.941176470588239</v>
      </c>
      <c r="CL15" s="9">
        <v>147</v>
      </c>
      <c r="CM15" s="5">
        <f t="shared" si="18"/>
        <v>54.444444444444443</v>
      </c>
      <c r="CN15" s="57">
        <v>137</v>
      </c>
      <c r="CO15" s="60">
        <f t="shared" si="48"/>
        <v>59.307359307359306</v>
      </c>
      <c r="CP15" s="100">
        <v>163</v>
      </c>
      <c r="CQ15" s="83">
        <f t="shared" si="49"/>
        <v>64.682539682539684</v>
      </c>
      <c r="CR15" s="100">
        <v>138</v>
      </c>
      <c r="CS15" s="83">
        <f t="shared" si="50"/>
        <v>49.462365591397848</v>
      </c>
      <c r="CT15" s="54">
        <v>19</v>
      </c>
      <c r="CU15" s="5">
        <v>7.5396825396825395</v>
      </c>
      <c r="CV15" s="9">
        <v>13</v>
      </c>
      <c r="CW15" s="5">
        <f t="shared" si="19"/>
        <v>5.416666666666667</v>
      </c>
      <c r="CX15" s="9">
        <v>8</v>
      </c>
      <c r="CY15" s="5">
        <f t="shared" si="20"/>
        <v>3.3613445378151261</v>
      </c>
      <c r="CZ15" s="74">
        <v>25</v>
      </c>
      <c r="DA15" s="8">
        <f t="shared" si="51"/>
        <v>10.822510822510822</v>
      </c>
      <c r="DB15" s="121">
        <v>13</v>
      </c>
      <c r="DC15" s="8">
        <f t="shared" si="52"/>
        <v>5.1587301587301582</v>
      </c>
      <c r="DD15" s="121">
        <v>13</v>
      </c>
      <c r="DE15" s="8">
        <f t="shared" si="53"/>
        <v>4.6594982078853047</v>
      </c>
      <c r="DF15" s="54">
        <v>7</v>
      </c>
      <c r="DG15" s="5">
        <f t="shared" si="21"/>
        <v>2.5925925925925926</v>
      </c>
      <c r="DH15" s="9" t="s">
        <v>45</v>
      </c>
      <c r="DI15" s="5" t="s">
        <v>45</v>
      </c>
      <c r="DJ15" s="9">
        <v>143</v>
      </c>
      <c r="DK15" s="5">
        <v>56.746031746031747</v>
      </c>
      <c r="DL15" s="9">
        <v>91</v>
      </c>
      <c r="DM15" s="5">
        <f t="shared" si="22"/>
        <v>37.916666666666664</v>
      </c>
      <c r="DN15" s="9">
        <v>89</v>
      </c>
      <c r="DO15" s="9">
        <f t="shared" si="23"/>
        <v>37.394957983193279</v>
      </c>
      <c r="DP15" s="9">
        <v>86</v>
      </c>
      <c r="DQ15" s="5">
        <f t="shared" si="24"/>
        <v>31.851851851851855</v>
      </c>
      <c r="DR15" s="57">
        <v>80</v>
      </c>
      <c r="DS15" s="60">
        <f t="shared" si="54"/>
        <v>34.632034632034632</v>
      </c>
      <c r="DT15" s="100">
        <v>79</v>
      </c>
      <c r="DU15" s="84">
        <f t="shared" si="55"/>
        <v>31.349206349206348</v>
      </c>
      <c r="DV15" s="100">
        <v>68</v>
      </c>
      <c r="DW15" s="84">
        <f t="shared" si="56"/>
        <v>24.372759856630825</v>
      </c>
      <c r="DX15" s="54">
        <v>13</v>
      </c>
      <c r="DY15" s="5">
        <v>5.1587301587301582</v>
      </c>
      <c r="DZ15" s="9">
        <v>15</v>
      </c>
      <c r="EA15" s="5">
        <f t="shared" si="25"/>
        <v>6.25</v>
      </c>
      <c r="EB15" s="9">
        <v>2</v>
      </c>
      <c r="EC15" s="5">
        <f t="shared" si="26"/>
        <v>0.84033613445378152</v>
      </c>
      <c r="ED15" s="9">
        <v>18</v>
      </c>
      <c r="EE15" s="5">
        <f t="shared" si="27"/>
        <v>6.666666666666667</v>
      </c>
      <c r="EF15" s="57">
        <v>11</v>
      </c>
      <c r="EG15" s="60">
        <f t="shared" si="57"/>
        <v>4.7619047619047619</v>
      </c>
      <c r="EH15" s="96">
        <v>7</v>
      </c>
      <c r="EI15" s="8">
        <f t="shared" si="58"/>
        <v>2.7777777777777777</v>
      </c>
      <c r="EJ15" s="96">
        <v>2</v>
      </c>
      <c r="EK15" s="8">
        <f t="shared" si="59"/>
        <v>0.71684587813620071</v>
      </c>
      <c r="EL15" s="54">
        <v>52</v>
      </c>
      <c r="EM15" s="5">
        <v>20.634920634920633</v>
      </c>
      <c r="EN15" s="9">
        <v>79</v>
      </c>
      <c r="EO15" s="5">
        <f t="shared" si="28"/>
        <v>32.916666666666664</v>
      </c>
      <c r="EP15" s="9">
        <v>109</v>
      </c>
      <c r="EQ15" s="5">
        <f t="shared" si="29"/>
        <v>45.798319327731093</v>
      </c>
      <c r="ER15" s="9">
        <v>141</v>
      </c>
      <c r="ES15" s="5">
        <f t="shared" si="30"/>
        <v>52.222222222222229</v>
      </c>
      <c r="ET15" s="57">
        <v>117</v>
      </c>
      <c r="EU15" s="60">
        <f t="shared" si="60"/>
        <v>50.649350649350644</v>
      </c>
      <c r="EV15" s="96">
        <v>149</v>
      </c>
      <c r="EW15" s="83">
        <f t="shared" si="61"/>
        <v>59.126984126984127</v>
      </c>
      <c r="EX15" s="96">
        <v>152</v>
      </c>
      <c r="EY15" s="83">
        <f t="shared" si="62"/>
        <v>54.480286738351261</v>
      </c>
      <c r="EZ15" s="54">
        <v>1</v>
      </c>
      <c r="FA15" s="5">
        <v>0.3968253968253968</v>
      </c>
      <c r="FB15" s="9">
        <v>5</v>
      </c>
      <c r="FC15" s="5">
        <f t="shared" si="70"/>
        <v>2.083333333333333</v>
      </c>
      <c r="FD15" s="9">
        <v>4</v>
      </c>
      <c r="FE15" s="5">
        <f t="shared" si="31"/>
        <v>1.680672268907563</v>
      </c>
      <c r="FF15" s="9">
        <v>5</v>
      </c>
      <c r="FG15" s="5">
        <f t="shared" si="32"/>
        <v>1.8518518518518516</v>
      </c>
      <c r="FH15" s="57">
        <v>4</v>
      </c>
      <c r="FI15" s="60">
        <f t="shared" si="63"/>
        <v>1.7316017316017316</v>
      </c>
      <c r="FJ15" s="96">
        <v>5</v>
      </c>
      <c r="FK15" s="8">
        <f t="shared" si="64"/>
        <v>1.984126984126984</v>
      </c>
      <c r="FL15" s="96">
        <v>5</v>
      </c>
      <c r="FM15" s="8">
        <f t="shared" si="65"/>
        <v>1.7921146953405016</v>
      </c>
      <c r="FN15" s="54" t="s">
        <v>45</v>
      </c>
      <c r="FO15" s="5" t="s">
        <v>45</v>
      </c>
      <c r="FP15" s="74" t="s">
        <v>58</v>
      </c>
      <c r="FQ15" s="8" t="s">
        <v>58</v>
      </c>
      <c r="FR15" s="74" t="s">
        <v>58</v>
      </c>
      <c r="FS15" s="8" t="s">
        <v>58</v>
      </c>
      <c r="FT15" s="74" t="s">
        <v>58</v>
      </c>
      <c r="FU15" s="60" t="s">
        <v>58</v>
      </c>
      <c r="FV15" s="74" t="s">
        <v>58</v>
      </c>
      <c r="FW15" s="8" t="s">
        <v>58</v>
      </c>
      <c r="FX15" s="56" t="s">
        <v>58</v>
      </c>
      <c r="FY15" s="25" t="s">
        <v>58</v>
      </c>
      <c r="FZ15" s="56" t="s">
        <v>58</v>
      </c>
      <c r="GA15" s="25" t="s">
        <v>58</v>
      </c>
    </row>
    <row r="16" spans="1:183" s="2" customFormat="1" ht="15.75" x14ac:dyDescent="0.25">
      <c r="A16" s="20" t="s">
        <v>18</v>
      </c>
      <c r="B16" s="9">
        <v>215</v>
      </c>
      <c r="C16" s="17">
        <v>214</v>
      </c>
      <c r="D16" s="5">
        <f t="shared" si="0"/>
        <v>99.534883720930239</v>
      </c>
      <c r="E16" s="10">
        <v>218</v>
      </c>
      <c r="F16" s="17">
        <v>218</v>
      </c>
      <c r="G16" s="5">
        <f t="shared" si="33"/>
        <v>100</v>
      </c>
      <c r="H16" s="9">
        <v>232</v>
      </c>
      <c r="I16" s="17">
        <v>228</v>
      </c>
      <c r="J16" s="12">
        <f t="shared" si="34"/>
        <v>98.275862068965509</v>
      </c>
      <c r="K16" s="11">
        <v>238</v>
      </c>
      <c r="L16" s="40">
        <v>237</v>
      </c>
      <c r="M16" s="6">
        <f t="shared" si="35"/>
        <v>99.579831932773118</v>
      </c>
      <c r="N16" s="11">
        <v>207</v>
      </c>
      <c r="O16" s="40">
        <v>207</v>
      </c>
      <c r="P16" s="15">
        <f t="shared" si="67"/>
        <v>100</v>
      </c>
      <c r="Q16" s="9">
        <v>185</v>
      </c>
      <c r="R16" s="17">
        <v>181</v>
      </c>
      <c r="S16" s="15">
        <f t="shared" si="68"/>
        <v>97.837837837837839</v>
      </c>
      <c r="T16" s="89">
        <v>224</v>
      </c>
      <c r="U16" s="90">
        <v>217</v>
      </c>
      <c r="V16" s="5">
        <f t="shared" si="36"/>
        <v>96.875</v>
      </c>
      <c r="W16" s="89">
        <v>256</v>
      </c>
      <c r="X16" s="90">
        <v>237</v>
      </c>
      <c r="Y16" s="5">
        <f t="shared" si="37"/>
        <v>92.578125</v>
      </c>
      <c r="Z16" s="54">
        <v>214</v>
      </c>
      <c r="AA16" s="5">
        <f t="shared" si="1"/>
        <v>99.534883720930239</v>
      </c>
      <c r="AB16" s="9">
        <v>218</v>
      </c>
      <c r="AC16" s="5">
        <f t="shared" si="2"/>
        <v>100</v>
      </c>
      <c r="AD16" s="9">
        <v>228</v>
      </c>
      <c r="AE16" s="5">
        <f t="shared" si="3"/>
        <v>98.275862068965509</v>
      </c>
      <c r="AF16" s="9">
        <v>236</v>
      </c>
      <c r="AG16" s="5">
        <f t="shared" si="4"/>
        <v>99.159663865546221</v>
      </c>
      <c r="AH16" s="9">
        <v>207</v>
      </c>
      <c r="AI16" s="5">
        <f t="shared" si="5"/>
        <v>100</v>
      </c>
      <c r="AJ16" s="57">
        <v>182</v>
      </c>
      <c r="AK16" s="15">
        <f t="shared" si="6"/>
        <v>98.378378378378386</v>
      </c>
      <c r="AL16" s="89">
        <v>216</v>
      </c>
      <c r="AM16" s="6">
        <f t="shared" si="69"/>
        <v>99.539170506912441</v>
      </c>
      <c r="AN16" s="89">
        <v>249</v>
      </c>
      <c r="AO16" s="6">
        <f t="shared" si="38"/>
        <v>97.265625</v>
      </c>
      <c r="AP16" s="54">
        <v>83</v>
      </c>
      <c r="AQ16" s="5">
        <v>38.604651162790695</v>
      </c>
      <c r="AR16" s="9">
        <v>97</v>
      </c>
      <c r="AS16" s="5">
        <f t="shared" si="7"/>
        <v>44.4954128440367</v>
      </c>
      <c r="AT16" s="9">
        <v>87</v>
      </c>
      <c r="AU16" s="5">
        <f t="shared" si="8"/>
        <v>37.5</v>
      </c>
      <c r="AV16" s="9">
        <v>65</v>
      </c>
      <c r="AW16" s="12">
        <f t="shared" si="9"/>
        <v>27.310924369747898</v>
      </c>
      <c r="AX16" s="9">
        <v>30</v>
      </c>
      <c r="AY16" s="15">
        <f t="shared" si="39"/>
        <v>16.216216216216218</v>
      </c>
      <c r="AZ16" s="89">
        <v>44</v>
      </c>
      <c r="BA16" s="6">
        <f t="shared" si="40"/>
        <v>20.276497695852534</v>
      </c>
      <c r="BB16" s="89">
        <v>49</v>
      </c>
      <c r="BC16" s="6">
        <f t="shared" si="41"/>
        <v>19.140625</v>
      </c>
      <c r="BD16" s="54">
        <v>10</v>
      </c>
      <c r="BE16" s="5">
        <v>4.6511627906976747</v>
      </c>
      <c r="BF16" s="9">
        <v>19</v>
      </c>
      <c r="BG16" s="5">
        <f t="shared" si="10"/>
        <v>8.7155963302752291</v>
      </c>
      <c r="BH16" s="9">
        <v>27</v>
      </c>
      <c r="BI16" s="5">
        <f t="shared" si="11"/>
        <v>11.637931034482758</v>
      </c>
      <c r="BJ16" s="9">
        <v>23</v>
      </c>
      <c r="BK16" s="5">
        <f t="shared" si="12"/>
        <v>9.6638655462184886</v>
      </c>
      <c r="BL16" s="10">
        <v>11</v>
      </c>
      <c r="BM16" s="60">
        <f t="shared" si="42"/>
        <v>5.9459459459459465</v>
      </c>
      <c r="BN16" s="96">
        <v>16</v>
      </c>
      <c r="BO16" s="8">
        <f t="shared" si="43"/>
        <v>7.3732718894009217</v>
      </c>
      <c r="BP16" s="96">
        <v>8</v>
      </c>
      <c r="BQ16" s="8">
        <f t="shared" si="44"/>
        <v>3.125</v>
      </c>
      <c r="BR16" s="54">
        <v>23</v>
      </c>
      <c r="BS16" s="5">
        <v>10.697674418604651</v>
      </c>
      <c r="BT16" s="9">
        <v>41</v>
      </c>
      <c r="BU16" s="5">
        <f t="shared" si="13"/>
        <v>18.807339449541285</v>
      </c>
      <c r="BV16" s="9">
        <v>36</v>
      </c>
      <c r="BW16" s="5">
        <f t="shared" si="14"/>
        <v>15.517241379310345</v>
      </c>
      <c r="BX16" s="9">
        <v>42</v>
      </c>
      <c r="BY16" s="5">
        <f t="shared" si="15"/>
        <v>17.647058823529413</v>
      </c>
      <c r="BZ16" s="57">
        <v>12</v>
      </c>
      <c r="CA16" s="60">
        <f t="shared" si="45"/>
        <v>6.4864864864864868</v>
      </c>
      <c r="CB16" s="96">
        <v>31</v>
      </c>
      <c r="CC16" s="111">
        <f t="shared" si="46"/>
        <v>14.285714285714285</v>
      </c>
      <c r="CD16" s="96">
        <v>27</v>
      </c>
      <c r="CE16" s="111">
        <f t="shared" si="47"/>
        <v>10.546875</v>
      </c>
      <c r="CF16" s="54">
        <v>100</v>
      </c>
      <c r="CG16" s="5">
        <v>46.511627906976742</v>
      </c>
      <c r="CH16" s="9">
        <v>94</v>
      </c>
      <c r="CI16" s="5">
        <f t="shared" si="16"/>
        <v>43.119266055045877</v>
      </c>
      <c r="CJ16" s="9">
        <v>140</v>
      </c>
      <c r="CK16" s="5">
        <f t="shared" si="17"/>
        <v>60.344827586206897</v>
      </c>
      <c r="CL16" s="9">
        <v>129</v>
      </c>
      <c r="CM16" s="5">
        <f t="shared" si="18"/>
        <v>54.201680672268907</v>
      </c>
      <c r="CN16" s="57">
        <v>109</v>
      </c>
      <c r="CO16" s="60">
        <f t="shared" si="48"/>
        <v>58.918918918918919</v>
      </c>
      <c r="CP16" s="100">
        <v>139</v>
      </c>
      <c r="CQ16" s="83">
        <f t="shared" si="49"/>
        <v>64.055299539170505</v>
      </c>
      <c r="CR16" s="100">
        <v>165</v>
      </c>
      <c r="CS16" s="83">
        <f t="shared" si="50"/>
        <v>64.453125</v>
      </c>
      <c r="CT16" s="54">
        <v>25</v>
      </c>
      <c r="CU16" s="5">
        <v>11.627906976744185</v>
      </c>
      <c r="CV16" s="9">
        <v>26</v>
      </c>
      <c r="CW16" s="5">
        <f t="shared" si="19"/>
        <v>11.926605504587156</v>
      </c>
      <c r="CX16" s="9">
        <v>15</v>
      </c>
      <c r="CY16" s="5">
        <f t="shared" si="20"/>
        <v>6.4655172413793105</v>
      </c>
      <c r="CZ16" s="74">
        <v>5</v>
      </c>
      <c r="DA16" s="8">
        <f t="shared" si="51"/>
        <v>2.7027027027027026</v>
      </c>
      <c r="DB16" s="121">
        <v>1</v>
      </c>
      <c r="DC16" s="8">
        <f t="shared" si="52"/>
        <v>0.46082949308755761</v>
      </c>
      <c r="DD16" s="121">
        <v>6</v>
      </c>
      <c r="DE16" s="8">
        <f t="shared" si="53"/>
        <v>2.34375</v>
      </c>
      <c r="DF16" s="54">
        <v>8</v>
      </c>
      <c r="DG16" s="5">
        <f t="shared" si="21"/>
        <v>3.3613445378151261</v>
      </c>
      <c r="DH16" s="9" t="s">
        <v>45</v>
      </c>
      <c r="DI16" s="5" t="s">
        <v>45</v>
      </c>
      <c r="DJ16" s="9">
        <v>140</v>
      </c>
      <c r="DK16" s="5">
        <v>65.116279069767444</v>
      </c>
      <c r="DL16" s="9">
        <v>103</v>
      </c>
      <c r="DM16" s="5">
        <f t="shared" si="22"/>
        <v>47.247706422018346</v>
      </c>
      <c r="DN16" s="9">
        <v>98</v>
      </c>
      <c r="DO16" s="9">
        <f t="shared" si="23"/>
        <v>42.241379310344826</v>
      </c>
      <c r="DP16" s="9">
        <v>92</v>
      </c>
      <c r="DQ16" s="5">
        <f t="shared" si="24"/>
        <v>38.655462184873954</v>
      </c>
      <c r="DR16" s="57">
        <v>67</v>
      </c>
      <c r="DS16" s="60">
        <f t="shared" si="54"/>
        <v>36.216216216216218</v>
      </c>
      <c r="DT16" s="100">
        <v>73</v>
      </c>
      <c r="DU16" s="84">
        <f t="shared" si="55"/>
        <v>33.640552995391701</v>
      </c>
      <c r="DV16" s="100">
        <v>74</v>
      </c>
      <c r="DW16" s="84">
        <f t="shared" si="56"/>
        <v>28.90625</v>
      </c>
      <c r="DX16" s="54">
        <v>5</v>
      </c>
      <c r="DY16" s="5">
        <v>2.3255813953488373</v>
      </c>
      <c r="DZ16" s="9">
        <v>7</v>
      </c>
      <c r="EA16" s="5">
        <f t="shared" si="25"/>
        <v>3.2110091743119269</v>
      </c>
      <c r="EB16" s="9">
        <v>2</v>
      </c>
      <c r="EC16" s="5">
        <f t="shared" si="26"/>
        <v>0.86206896551724133</v>
      </c>
      <c r="ED16" s="9">
        <v>2</v>
      </c>
      <c r="EE16" s="5">
        <f t="shared" si="27"/>
        <v>0.84033613445378152</v>
      </c>
      <c r="EF16" s="57">
        <v>1</v>
      </c>
      <c r="EG16" s="60">
        <f t="shared" si="57"/>
        <v>0.54054054054054057</v>
      </c>
      <c r="EH16" s="96">
        <v>0</v>
      </c>
      <c r="EI16" s="8">
        <f t="shared" si="58"/>
        <v>0</v>
      </c>
      <c r="EJ16" s="96">
        <v>1</v>
      </c>
      <c r="EK16" s="8">
        <f t="shared" si="59"/>
        <v>0.390625</v>
      </c>
      <c r="EL16" s="54">
        <v>31</v>
      </c>
      <c r="EM16" s="5">
        <v>14.418604651162791</v>
      </c>
      <c r="EN16" s="9">
        <v>31</v>
      </c>
      <c r="EO16" s="5">
        <f t="shared" si="28"/>
        <v>14.220183486238533</v>
      </c>
      <c r="EP16" s="9">
        <v>29</v>
      </c>
      <c r="EQ16" s="5">
        <f t="shared" si="29"/>
        <v>12.5</v>
      </c>
      <c r="ER16" s="9">
        <v>98</v>
      </c>
      <c r="ES16" s="5">
        <f t="shared" si="30"/>
        <v>41.17647058823529</v>
      </c>
      <c r="ET16" s="57">
        <v>127</v>
      </c>
      <c r="EU16" s="60">
        <f t="shared" si="60"/>
        <v>68.648648648648646</v>
      </c>
      <c r="EV16" s="96">
        <v>131</v>
      </c>
      <c r="EW16" s="83">
        <f t="shared" si="61"/>
        <v>60.36866359447005</v>
      </c>
      <c r="EX16" s="96">
        <v>136</v>
      </c>
      <c r="EY16" s="83">
        <f t="shared" si="62"/>
        <v>53.125</v>
      </c>
      <c r="EZ16" s="54" t="s">
        <v>45</v>
      </c>
      <c r="FA16" s="5" t="s">
        <v>45</v>
      </c>
      <c r="FB16" s="9">
        <v>2</v>
      </c>
      <c r="FC16" s="5">
        <f t="shared" si="70"/>
        <v>0.91743119266055051</v>
      </c>
      <c r="FD16" s="9">
        <v>5</v>
      </c>
      <c r="FE16" s="5">
        <f t="shared" si="31"/>
        <v>2.1551724137931036</v>
      </c>
      <c r="FF16" s="9">
        <v>4</v>
      </c>
      <c r="FG16" s="5">
        <f t="shared" si="32"/>
        <v>1.680672268907563</v>
      </c>
      <c r="FH16" s="57">
        <v>2</v>
      </c>
      <c r="FI16" s="60">
        <f t="shared" si="63"/>
        <v>1.0810810810810811</v>
      </c>
      <c r="FJ16" s="96">
        <v>1</v>
      </c>
      <c r="FK16" s="8">
        <f t="shared" si="64"/>
        <v>0.46082949308755761</v>
      </c>
      <c r="FL16" s="96">
        <v>5</v>
      </c>
      <c r="FM16" s="8">
        <f t="shared" si="65"/>
        <v>1.953125</v>
      </c>
      <c r="FN16" s="54" t="s">
        <v>45</v>
      </c>
      <c r="FO16" s="5" t="s">
        <v>45</v>
      </c>
      <c r="FP16" s="74" t="s">
        <v>58</v>
      </c>
      <c r="FQ16" s="8" t="s">
        <v>58</v>
      </c>
      <c r="FR16" s="74" t="s">
        <v>58</v>
      </c>
      <c r="FS16" s="8" t="s">
        <v>58</v>
      </c>
      <c r="FT16" s="74" t="s">
        <v>58</v>
      </c>
      <c r="FU16" s="60" t="s">
        <v>58</v>
      </c>
      <c r="FV16" s="74" t="s">
        <v>58</v>
      </c>
      <c r="FW16" s="8" t="s">
        <v>58</v>
      </c>
      <c r="FX16" s="56" t="s">
        <v>58</v>
      </c>
      <c r="FY16" s="25" t="s">
        <v>58</v>
      </c>
      <c r="FZ16" s="56" t="s">
        <v>58</v>
      </c>
      <c r="GA16" s="25" t="s">
        <v>58</v>
      </c>
    </row>
    <row r="17" spans="1:183" s="2" customFormat="1" ht="15.75" x14ac:dyDescent="0.25">
      <c r="A17" s="21" t="s">
        <v>19</v>
      </c>
      <c r="B17" s="9">
        <v>115</v>
      </c>
      <c r="C17" s="17">
        <v>114</v>
      </c>
      <c r="D17" s="5">
        <f t="shared" si="0"/>
        <v>99.130434782608702</v>
      </c>
      <c r="E17" s="10">
        <v>105</v>
      </c>
      <c r="F17" s="17">
        <v>105</v>
      </c>
      <c r="G17" s="5">
        <f t="shared" si="33"/>
        <v>100</v>
      </c>
      <c r="H17" s="9">
        <v>114</v>
      </c>
      <c r="I17" s="17">
        <v>108</v>
      </c>
      <c r="J17" s="12">
        <f t="shared" si="34"/>
        <v>94.73684210526315</v>
      </c>
      <c r="K17" s="11">
        <v>108</v>
      </c>
      <c r="L17" s="40">
        <v>106</v>
      </c>
      <c r="M17" s="6">
        <f t="shared" si="35"/>
        <v>98.148148148148152</v>
      </c>
      <c r="N17" s="11">
        <v>100</v>
      </c>
      <c r="O17" s="40">
        <v>99</v>
      </c>
      <c r="P17" s="15">
        <f t="shared" si="67"/>
        <v>99</v>
      </c>
      <c r="Q17" s="9">
        <v>114</v>
      </c>
      <c r="R17" s="17">
        <v>112</v>
      </c>
      <c r="S17" s="15">
        <f t="shared" si="68"/>
        <v>98.245614035087712</v>
      </c>
      <c r="T17" s="89">
        <v>110</v>
      </c>
      <c r="U17" s="90">
        <v>106</v>
      </c>
      <c r="V17" s="5">
        <f t="shared" si="36"/>
        <v>96.36363636363636</v>
      </c>
      <c r="W17" s="89">
        <v>124</v>
      </c>
      <c r="X17" s="90">
        <v>118</v>
      </c>
      <c r="Y17" s="5">
        <f t="shared" si="37"/>
        <v>95.161290322580655</v>
      </c>
      <c r="Z17" s="54">
        <v>114</v>
      </c>
      <c r="AA17" s="5">
        <f t="shared" si="1"/>
        <v>99.130434782608702</v>
      </c>
      <c r="AB17" s="9">
        <v>105</v>
      </c>
      <c r="AC17" s="5">
        <f t="shared" si="2"/>
        <v>100</v>
      </c>
      <c r="AD17" s="9">
        <v>109</v>
      </c>
      <c r="AE17" s="5">
        <f t="shared" si="3"/>
        <v>95.614035087719301</v>
      </c>
      <c r="AF17" s="9">
        <v>106</v>
      </c>
      <c r="AG17" s="5">
        <f t="shared" si="4"/>
        <v>98.148148148148152</v>
      </c>
      <c r="AH17" s="9">
        <v>100</v>
      </c>
      <c r="AI17" s="5">
        <f t="shared" si="5"/>
        <v>100</v>
      </c>
      <c r="AJ17" s="57">
        <v>113</v>
      </c>
      <c r="AK17" s="15">
        <f t="shared" si="6"/>
        <v>99.122807017543863</v>
      </c>
      <c r="AL17" s="89">
        <v>106</v>
      </c>
      <c r="AM17" s="6">
        <f t="shared" si="69"/>
        <v>100</v>
      </c>
      <c r="AN17" s="89">
        <v>119</v>
      </c>
      <c r="AO17" s="6">
        <f t="shared" si="38"/>
        <v>95.967741935483872</v>
      </c>
      <c r="AP17" s="54">
        <v>51</v>
      </c>
      <c r="AQ17" s="5">
        <v>44.347826086956523</v>
      </c>
      <c r="AR17" s="9">
        <v>32</v>
      </c>
      <c r="AS17" s="5">
        <f t="shared" si="7"/>
        <v>30.476190476190478</v>
      </c>
      <c r="AT17" s="9">
        <v>46</v>
      </c>
      <c r="AU17" s="5">
        <f t="shared" si="8"/>
        <v>40.350877192982452</v>
      </c>
      <c r="AV17" s="9">
        <v>50</v>
      </c>
      <c r="AW17" s="12">
        <f t="shared" si="9"/>
        <v>46.296296296296298</v>
      </c>
      <c r="AX17" s="9">
        <v>44</v>
      </c>
      <c r="AY17" s="15">
        <f t="shared" si="39"/>
        <v>38.596491228070171</v>
      </c>
      <c r="AZ17" s="89">
        <v>45</v>
      </c>
      <c r="BA17" s="6">
        <f t="shared" si="40"/>
        <v>42.452830188679243</v>
      </c>
      <c r="BB17" s="89">
        <v>63</v>
      </c>
      <c r="BC17" s="6">
        <f t="shared" si="41"/>
        <v>50.806451612903224</v>
      </c>
      <c r="BD17" s="54">
        <v>6</v>
      </c>
      <c r="BE17" s="5">
        <v>5.2173913043478262</v>
      </c>
      <c r="BF17" s="9">
        <v>12</v>
      </c>
      <c r="BG17" s="5">
        <f t="shared" si="10"/>
        <v>11.428571428571429</v>
      </c>
      <c r="BH17" s="9">
        <v>6</v>
      </c>
      <c r="BI17" s="5">
        <f t="shared" si="11"/>
        <v>5.2631578947368416</v>
      </c>
      <c r="BJ17" s="9">
        <v>11</v>
      </c>
      <c r="BK17" s="5">
        <f t="shared" si="12"/>
        <v>10.185185185185185</v>
      </c>
      <c r="BL17" s="9">
        <v>7</v>
      </c>
      <c r="BM17" s="60">
        <f t="shared" si="42"/>
        <v>6.140350877192982</v>
      </c>
      <c r="BN17" s="96">
        <v>3</v>
      </c>
      <c r="BO17" s="8">
        <f t="shared" si="43"/>
        <v>2.8301886792452833</v>
      </c>
      <c r="BP17" s="96">
        <v>2</v>
      </c>
      <c r="BQ17" s="8">
        <f t="shared" si="44"/>
        <v>1.6129032258064515</v>
      </c>
      <c r="BR17" s="54">
        <v>9</v>
      </c>
      <c r="BS17" s="5">
        <v>7.8260869565217401</v>
      </c>
      <c r="BT17" s="9">
        <v>15</v>
      </c>
      <c r="BU17" s="5">
        <f t="shared" si="13"/>
        <v>14.285714285714285</v>
      </c>
      <c r="BV17" s="9">
        <v>9</v>
      </c>
      <c r="BW17" s="5">
        <f t="shared" si="14"/>
        <v>7.8947368421052628</v>
      </c>
      <c r="BX17" s="9">
        <v>12</v>
      </c>
      <c r="BY17" s="5">
        <f t="shared" si="15"/>
        <v>11.111111111111111</v>
      </c>
      <c r="BZ17" s="57">
        <v>8</v>
      </c>
      <c r="CA17" s="60">
        <f t="shared" si="45"/>
        <v>7.0175438596491224</v>
      </c>
      <c r="CB17" s="96">
        <v>6</v>
      </c>
      <c r="CC17" s="111">
        <f t="shared" si="46"/>
        <v>5.6603773584905666</v>
      </c>
      <c r="CD17" s="96">
        <v>5</v>
      </c>
      <c r="CE17" s="111">
        <f t="shared" si="47"/>
        <v>4.032258064516129</v>
      </c>
      <c r="CF17" s="54">
        <v>38</v>
      </c>
      <c r="CG17" s="5">
        <v>33.043478260869563</v>
      </c>
      <c r="CH17" s="9">
        <v>59</v>
      </c>
      <c r="CI17" s="5">
        <f t="shared" si="16"/>
        <v>56.19047619047619</v>
      </c>
      <c r="CJ17" s="9">
        <v>74</v>
      </c>
      <c r="CK17" s="5">
        <f t="shared" si="17"/>
        <v>64.912280701754383</v>
      </c>
      <c r="CL17" s="9">
        <v>72</v>
      </c>
      <c r="CM17" s="5">
        <f t="shared" si="18"/>
        <v>66.666666666666657</v>
      </c>
      <c r="CN17" s="57">
        <v>79</v>
      </c>
      <c r="CO17" s="60">
        <f t="shared" si="48"/>
        <v>69.298245614035096</v>
      </c>
      <c r="CP17" s="100">
        <v>88</v>
      </c>
      <c r="CQ17" s="83">
        <f t="shared" si="49"/>
        <v>83.018867924528308</v>
      </c>
      <c r="CR17" s="100">
        <v>98</v>
      </c>
      <c r="CS17" s="83">
        <f t="shared" si="50"/>
        <v>79.032258064516128</v>
      </c>
      <c r="CT17" s="54">
        <v>31</v>
      </c>
      <c r="CU17" s="5">
        <v>26.956521739130434</v>
      </c>
      <c r="CV17" s="9">
        <v>15</v>
      </c>
      <c r="CW17" s="5">
        <f t="shared" si="19"/>
        <v>14.285714285714285</v>
      </c>
      <c r="CX17" s="9">
        <v>4</v>
      </c>
      <c r="CY17" s="5">
        <f t="shared" si="20"/>
        <v>3.5087719298245612</v>
      </c>
      <c r="CZ17" s="74">
        <v>4</v>
      </c>
      <c r="DA17" s="8">
        <f t="shared" si="51"/>
        <v>3.5087719298245612</v>
      </c>
      <c r="DB17" s="121">
        <v>2</v>
      </c>
      <c r="DC17" s="8">
        <f t="shared" si="52"/>
        <v>1.8867924528301887</v>
      </c>
      <c r="DD17" s="121">
        <v>3</v>
      </c>
      <c r="DE17" s="8">
        <f t="shared" si="53"/>
        <v>2.4193548387096775</v>
      </c>
      <c r="DF17" s="54">
        <v>5</v>
      </c>
      <c r="DG17" s="5">
        <f t="shared" si="21"/>
        <v>4.6296296296296298</v>
      </c>
      <c r="DH17" s="9" t="s">
        <v>45</v>
      </c>
      <c r="DI17" s="5" t="s">
        <v>45</v>
      </c>
      <c r="DJ17" s="9">
        <v>77</v>
      </c>
      <c r="DK17" s="5">
        <v>66.956521739130437</v>
      </c>
      <c r="DL17" s="9">
        <v>62</v>
      </c>
      <c r="DM17" s="5">
        <f t="shared" si="22"/>
        <v>59.047619047619051</v>
      </c>
      <c r="DN17" s="9">
        <v>59</v>
      </c>
      <c r="DO17" s="9">
        <f t="shared" si="23"/>
        <v>51.754385964912288</v>
      </c>
      <c r="DP17" s="9">
        <v>41</v>
      </c>
      <c r="DQ17" s="5">
        <f t="shared" si="24"/>
        <v>37.962962962962962</v>
      </c>
      <c r="DR17" s="57">
        <v>68</v>
      </c>
      <c r="DS17" s="60">
        <f t="shared" si="54"/>
        <v>59.649122807017541</v>
      </c>
      <c r="DT17" s="100">
        <v>51</v>
      </c>
      <c r="DU17" s="84">
        <f t="shared" si="55"/>
        <v>48.113207547169814</v>
      </c>
      <c r="DV17" s="100">
        <v>47</v>
      </c>
      <c r="DW17" s="84">
        <f t="shared" si="56"/>
        <v>37.903225806451616</v>
      </c>
      <c r="DX17" s="54">
        <v>5</v>
      </c>
      <c r="DY17" s="5">
        <v>4.3478260869565215</v>
      </c>
      <c r="DZ17" s="9" t="s">
        <v>45</v>
      </c>
      <c r="EA17" s="5" t="s">
        <v>45</v>
      </c>
      <c r="EB17" s="9">
        <v>7</v>
      </c>
      <c r="EC17" s="5">
        <f t="shared" si="26"/>
        <v>6.140350877192982</v>
      </c>
      <c r="ED17" s="9">
        <v>3</v>
      </c>
      <c r="EE17" s="5">
        <f t="shared" si="27"/>
        <v>2.7777777777777777</v>
      </c>
      <c r="EF17" s="57">
        <v>6</v>
      </c>
      <c r="EG17" s="60">
        <f t="shared" si="57"/>
        <v>5.2631578947368416</v>
      </c>
      <c r="EH17" s="96">
        <v>2</v>
      </c>
      <c r="EI17" s="8">
        <f t="shared" si="58"/>
        <v>1.8867924528301887</v>
      </c>
      <c r="EJ17" s="96">
        <v>1</v>
      </c>
      <c r="EK17" s="8">
        <f t="shared" si="59"/>
        <v>0.80645161290322576</v>
      </c>
      <c r="EL17" s="54">
        <v>5</v>
      </c>
      <c r="EM17" s="5">
        <v>4.3478260869565215</v>
      </c>
      <c r="EN17" s="9">
        <v>9</v>
      </c>
      <c r="EO17" s="5">
        <f t="shared" si="28"/>
        <v>8.5714285714285712</v>
      </c>
      <c r="EP17" s="9">
        <v>4</v>
      </c>
      <c r="EQ17" s="5">
        <f t="shared" si="29"/>
        <v>3.5087719298245612</v>
      </c>
      <c r="ER17" s="9">
        <v>12</v>
      </c>
      <c r="ES17" s="5">
        <f t="shared" si="30"/>
        <v>11.111111111111111</v>
      </c>
      <c r="ET17" s="57">
        <v>10</v>
      </c>
      <c r="EU17" s="60">
        <f t="shared" si="60"/>
        <v>8.7719298245614024</v>
      </c>
      <c r="EV17" s="96">
        <v>12</v>
      </c>
      <c r="EW17" s="83">
        <f t="shared" si="61"/>
        <v>11.320754716981133</v>
      </c>
      <c r="EX17" s="96">
        <v>15</v>
      </c>
      <c r="EY17" s="83">
        <f t="shared" si="62"/>
        <v>12.096774193548388</v>
      </c>
      <c r="EZ17" s="54">
        <v>3</v>
      </c>
      <c r="FA17" s="5">
        <v>2.6086956521739131</v>
      </c>
      <c r="FB17" s="9">
        <v>1</v>
      </c>
      <c r="FC17" s="5">
        <f t="shared" si="70"/>
        <v>0.95238095238095244</v>
      </c>
      <c r="FD17" s="9">
        <v>2</v>
      </c>
      <c r="FE17" s="5">
        <f t="shared" si="31"/>
        <v>1.7543859649122806</v>
      </c>
      <c r="FF17" s="9">
        <v>1</v>
      </c>
      <c r="FG17" s="5">
        <f t="shared" si="32"/>
        <v>0.92592592592592582</v>
      </c>
      <c r="FH17" s="57">
        <v>1</v>
      </c>
      <c r="FI17" s="60">
        <f t="shared" si="63"/>
        <v>0.8771929824561403</v>
      </c>
      <c r="FJ17" s="96">
        <v>1</v>
      </c>
      <c r="FK17" s="8">
        <f t="shared" si="64"/>
        <v>0.94339622641509435</v>
      </c>
      <c r="FL17" s="96">
        <v>1</v>
      </c>
      <c r="FM17" s="8">
        <f t="shared" si="65"/>
        <v>0.80645161290322576</v>
      </c>
      <c r="FN17" s="54" t="s">
        <v>45</v>
      </c>
      <c r="FO17" s="5" t="s">
        <v>45</v>
      </c>
      <c r="FP17" s="74" t="s">
        <v>58</v>
      </c>
      <c r="FQ17" s="8" t="s">
        <v>58</v>
      </c>
      <c r="FR17" s="9">
        <v>1</v>
      </c>
      <c r="FS17" s="12">
        <f>FR17/H17*100</f>
        <v>0.8771929824561403</v>
      </c>
      <c r="FT17" s="74" t="s">
        <v>58</v>
      </c>
      <c r="FU17" s="60" t="s">
        <v>58</v>
      </c>
      <c r="FV17" s="74" t="s">
        <v>58</v>
      </c>
      <c r="FW17" s="8" t="s">
        <v>58</v>
      </c>
      <c r="FX17" s="56" t="s">
        <v>58</v>
      </c>
      <c r="FY17" s="25" t="s">
        <v>58</v>
      </c>
      <c r="FZ17" s="56" t="s">
        <v>58</v>
      </c>
      <c r="GA17" s="25" t="s">
        <v>58</v>
      </c>
    </row>
    <row r="18" spans="1:183" s="2" customFormat="1" ht="15.75" x14ac:dyDescent="0.25">
      <c r="A18" s="20" t="s">
        <v>20</v>
      </c>
      <c r="B18" s="9">
        <v>119</v>
      </c>
      <c r="C18" s="17">
        <v>117</v>
      </c>
      <c r="D18" s="5">
        <f t="shared" si="0"/>
        <v>98.319327731092429</v>
      </c>
      <c r="E18" s="10">
        <v>107</v>
      </c>
      <c r="F18" s="17">
        <v>107</v>
      </c>
      <c r="G18" s="5">
        <f t="shared" si="33"/>
        <v>100</v>
      </c>
      <c r="H18" s="9">
        <v>114</v>
      </c>
      <c r="I18" s="17">
        <v>114</v>
      </c>
      <c r="J18" s="12">
        <f t="shared" si="34"/>
        <v>100</v>
      </c>
      <c r="K18" s="11">
        <v>103</v>
      </c>
      <c r="L18" s="40">
        <v>100</v>
      </c>
      <c r="M18" s="6">
        <f t="shared" si="35"/>
        <v>97.087378640776706</v>
      </c>
      <c r="N18" s="11">
        <v>93</v>
      </c>
      <c r="O18" s="40">
        <v>93</v>
      </c>
      <c r="P18" s="15">
        <f t="shared" si="67"/>
        <v>100</v>
      </c>
      <c r="Q18" s="9">
        <v>83</v>
      </c>
      <c r="R18" s="17">
        <v>77</v>
      </c>
      <c r="S18" s="15">
        <f t="shared" si="68"/>
        <v>92.771084337349393</v>
      </c>
      <c r="T18" s="89">
        <v>100</v>
      </c>
      <c r="U18" s="90">
        <v>95</v>
      </c>
      <c r="V18" s="5">
        <f t="shared" si="36"/>
        <v>95</v>
      </c>
      <c r="W18" s="89">
        <v>107</v>
      </c>
      <c r="X18" s="90">
        <v>102</v>
      </c>
      <c r="Y18" s="5">
        <f t="shared" si="37"/>
        <v>95.327102803738313</v>
      </c>
      <c r="Z18" s="54">
        <v>117</v>
      </c>
      <c r="AA18" s="5">
        <f t="shared" si="1"/>
        <v>98.319327731092429</v>
      </c>
      <c r="AB18" s="9">
        <v>107</v>
      </c>
      <c r="AC18" s="5">
        <f t="shared" si="2"/>
        <v>100</v>
      </c>
      <c r="AD18" s="9">
        <v>114</v>
      </c>
      <c r="AE18" s="5">
        <f t="shared" si="3"/>
        <v>100</v>
      </c>
      <c r="AF18" s="9">
        <v>100</v>
      </c>
      <c r="AG18" s="5">
        <f t="shared" si="4"/>
        <v>97.087378640776706</v>
      </c>
      <c r="AH18" s="9">
        <v>93</v>
      </c>
      <c r="AI18" s="5">
        <f t="shared" si="5"/>
        <v>100</v>
      </c>
      <c r="AJ18" s="57">
        <v>83</v>
      </c>
      <c r="AK18" s="15">
        <f t="shared" si="6"/>
        <v>100</v>
      </c>
      <c r="AL18" s="89">
        <v>95</v>
      </c>
      <c r="AM18" s="6">
        <f t="shared" si="69"/>
        <v>100</v>
      </c>
      <c r="AN18" s="89">
        <v>104</v>
      </c>
      <c r="AO18" s="6">
        <f t="shared" si="38"/>
        <v>97.196261682242991</v>
      </c>
      <c r="AP18" s="54">
        <v>37</v>
      </c>
      <c r="AQ18" s="5">
        <v>31.092436974789916</v>
      </c>
      <c r="AR18" s="9">
        <v>25</v>
      </c>
      <c r="AS18" s="5">
        <f t="shared" si="7"/>
        <v>23.364485981308412</v>
      </c>
      <c r="AT18" s="9">
        <v>42</v>
      </c>
      <c r="AU18" s="5">
        <f t="shared" si="8"/>
        <v>36.84210526315789</v>
      </c>
      <c r="AV18" s="9">
        <v>33</v>
      </c>
      <c r="AW18" s="12">
        <f t="shared" si="9"/>
        <v>32.038834951456316</v>
      </c>
      <c r="AX18" s="9">
        <v>31</v>
      </c>
      <c r="AY18" s="15">
        <f t="shared" si="39"/>
        <v>37.349397590361441</v>
      </c>
      <c r="AZ18" s="89">
        <v>27</v>
      </c>
      <c r="BA18" s="6">
        <f t="shared" si="40"/>
        <v>28.421052631578945</v>
      </c>
      <c r="BB18" s="89">
        <v>32</v>
      </c>
      <c r="BC18" s="6">
        <f t="shared" si="41"/>
        <v>29.906542056074763</v>
      </c>
      <c r="BD18" s="54">
        <v>23</v>
      </c>
      <c r="BE18" s="5">
        <v>19.327731092436977</v>
      </c>
      <c r="BF18" s="9">
        <v>20</v>
      </c>
      <c r="BG18" s="5">
        <f t="shared" si="10"/>
        <v>18.691588785046729</v>
      </c>
      <c r="BH18" s="9">
        <v>17</v>
      </c>
      <c r="BI18" s="5">
        <f t="shared" si="11"/>
        <v>14.912280701754385</v>
      </c>
      <c r="BJ18" s="9">
        <v>17</v>
      </c>
      <c r="BK18" s="5">
        <f t="shared" si="12"/>
        <v>16.50485436893204</v>
      </c>
      <c r="BL18" s="9">
        <v>8</v>
      </c>
      <c r="BM18" s="60">
        <f t="shared" si="42"/>
        <v>9.6385542168674707</v>
      </c>
      <c r="BN18" s="96">
        <v>8</v>
      </c>
      <c r="BO18" s="8">
        <f t="shared" si="43"/>
        <v>8.4210526315789469</v>
      </c>
      <c r="BP18" s="96">
        <v>11</v>
      </c>
      <c r="BQ18" s="8">
        <f t="shared" si="44"/>
        <v>10.2803738317757</v>
      </c>
      <c r="BR18" s="54">
        <v>44</v>
      </c>
      <c r="BS18" s="5">
        <v>36.97478991596639</v>
      </c>
      <c r="BT18" s="9">
        <v>30</v>
      </c>
      <c r="BU18" s="5">
        <f t="shared" si="13"/>
        <v>28.037383177570092</v>
      </c>
      <c r="BV18" s="9">
        <v>44</v>
      </c>
      <c r="BW18" s="5">
        <f t="shared" si="14"/>
        <v>38.596491228070171</v>
      </c>
      <c r="BX18" s="9">
        <v>32</v>
      </c>
      <c r="BY18" s="5">
        <f t="shared" si="15"/>
        <v>31.067961165048541</v>
      </c>
      <c r="BZ18" s="57">
        <v>24</v>
      </c>
      <c r="CA18" s="60">
        <f t="shared" si="45"/>
        <v>28.915662650602407</v>
      </c>
      <c r="CB18" s="96">
        <v>19</v>
      </c>
      <c r="CC18" s="111">
        <f t="shared" si="46"/>
        <v>20</v>
      </c>
      <c r="CD18" s="96">
        <v>25</v>
      </c>
      <c r="CE18" s="111">
        <f t="shared" si="47"/>
        <v>23.364485981308412</v>
      </c>
      <c r="CF18" s="54">
        <v>14</v>
      </c>
      <c r="CG18" s="5">
        <v>11.76470588235294</v>
      </c>
      <c r="CH18" s="9">
        <v>12</v>
      </c>
      <c r="CI18" s="5">
        <f t="shared" si="16"/>
        <v>11.214953271028037</v>
      </c>
      <c r="CJ18" s="9">
        <v>31</v>
      </c>
      <c r="CK18" s="5">
        <f t="shared" si="17"/>
        <v>27.192982456140353</v>
      </c>
      <c r="CL18" s="9">
        <v>14</v>
      </c>
      <c r="CM18" s="5">
        <f t="shared" si="18"/>
        <v>13.592233009708737</v>
      </c>
      <c r="CN18" s="57">
        <v>33</v>
      </c>
      <c r="CO18" s="60">
        <f t="shared" si="48"/>
        <v>39.75903614457831</v>
      </c>
      <c r="CP18" s="100">
        <v>52</v>
      </c>
      <c r="CQ18" s="83">
        <f t="shared" si="49"/>
        <v>54.736842105263165</v>
      </c>
      <c r="CR18" s="100">
        <v>43</v>
      </c>
      <c r="CS18" s="83">
        <f t="shared" si="50"/>
        <v>40.186915887850468</v>
      </c>
      <c r="CT18" s="54">
        <v>3</v>
      </c>
      <c r="CU18" s="5">
        <v>2.5210084033613445</v>
      </c>
      <c r="CV18" s="9">
        <v>1</v>
      </c>
      <c r="CW18" s="5">
        <f t="shared" si="19"/>
        <v>0.93457943925233633</v>
      </c>
      <c r="CX18" s="9">
        <v>1</v>
      </c>
      <c r="CY18" s="5">
        <f t="shared" si="20"/>
        <v>0.8771929824561403</v>
      </c>
      <c r="CZ18" s="74">
        <v>1</v>
      </c>
      <c r="DA18" s="8">
        <f t="shared" si="51"/>
        <v>1.2048192771084338</v>
      </c>
      <c r="DB18" s="121">
        <v>0</v>
      </c>
      <c r="DC18" s="8">
        <f t="shared" si="52"/>
        <v>0</v>
      </c>
      <c r="DD18" s="121">
        <v>2</v>
      </c>
      <c r="DE18" s="8">
        <f t="shared" si="53"/>
        <v>1.8691588785046727</v>
      </c>
      <c r="DF18" s="54">
        <v>2</v>
      </c>
      <c r="DG18" s="5">
        <f t="shared" si="21"/>
        <v>1.9417475728155338</v>
      </c>
      <c r="DH18" s="9" t="s">
        <v>45</v>
      </c>
      <c r="DI18" s="5" t="s">
        <v>45</v>
      </c>
      <c r="DJ18" s="9">
        <v>67</v>
      </c>
      <c r="DK18" s="5">
        <v>56.30252100840336</v>
      </c>
      <c r="DL18" s="9">
        <v>57</v>
      </c>
      <c r="DM18" s="5">
        <f t="shared" si="22"/>
        <v>53.271028037383175</v>
      </c>
      <c r="DN18" s="9">
        <v>41</v>
      </c>
      <c r="DO18" s="9">
        <f t="shared" si="23"/>
        <v>35.964912280701753</v>
      </c>
      <c r="DP18" s="9">
        <v>47</v>
      </c>
      <c r="DQ18" s="5">
        <f t="shared" si="24"/>
        <v>45.631067961165051</v>
      </c>
      <c r="DR18" s="57">
        <v>48</v>
      </c>
      <c r="DS18" s="60">
        <f t="shared" si="54"/>
        <v>57.831325301204814</v>
      </c>
      <c r="DT18" s="100">
        <v>39</v>
      </c>
      <c r="DU18" s="84">
        <f t="shared" si="55"/>
        <v>41.05263157894737</v>
      </c>
      <c r="DV18" s="100">
        <v>34</v>
      </c>
      <c r="DW18" s="84">
        <f t="shared" si="56"/>
        <v>31.775700934579437</v>
      </c>
      <c r="DX18" s="54">
        <v>10</v>
      </c>
      <c r="DY18" s="5">
        <v>8.4033613445378155</v>
      </c>
      <c r="DZ18" s="9">
        <v>19</v>
      </c>
      <c r="EA18" s="5">
        <f t="shared" ref="EA18:EA32" si="71">DZ18/E18*100</f>
        <v>17.75700934579439</v>
      </c>
      <c r="EB18" s="9">
        <v>9</v>
      </c>
      <c r="EC18" s="5">
        <f t="shared" si="26"/>
        <v>7.8947368421052628</v>
      </c>
      <c r="ED18" s="9">
        <v>15</v>
      </c>
      <c r="EE18" s="5">
        <f t="shared" si="27"/>
        <v>14.563106796116504</v>
      </c>
      <c r="EF18" s="57">
        <v>11</v>
      </c>
      <c r="EG18" s="60">
        <f t="shared" si="57"/>
        <v>13.253012048192772</v>
      </c>
      <c r="EH18" s="96">
        <v>7</v>
      </c>
      <c r="EI18" s="8">
        <f t="shared" si="58"/>
        <v>7.3684210526315779</v>
      </c>
      <c r="EJ18" s="96">
        <v>3</v>
      </c>
      <c r="EK18" s="8">
        <f t="shared" si="59"/>
        <v>2.8037383177570092</v>
      </c>
      <c r="EL18" s="54">
        <v>35</v>
      </c>
      <c r="EM18" s="5">
        <v>29.411764705882355</v>
      </c>
      <c r="EN18" s="9">
        <v>44</v>
      </c>
      <c r="EO18" s="5">
        <f t="shared" si="28"/>
        <v>41.121495327102799</v>
      </c>
      <c r="EP18" s="9">
        <v>40</v>
      </c>
      <c r="EQ18" s="5">
        <f t="shared" si="29"/>
        <v>35.087719298245609</v>
      </c>
      <c r="ER18" s="9">
        <v>35</v>
      </c>
      <c r="ES18" s="5">
        <f t="shared" si="30"/>
        <v>33.980582524271846</v>
      </c>
      <c r="ET18" s="57">
        <v>10</v>
      </c>
      <c r="EU18" s="60">
        <f t="shared" si="60"/>
        <v>12.048192771084338</v>
      </c>
      <c r="EV18" s="96">
        <v>33</v>
      </c>
      <c r="EW18" s="83">
        <f t="shared" si="61"/>
        <v>34.736842105263158</v>
      </c>
      <c r="EX18" s="96">
        <v>53</v>
      </c>
      <c r="EY18" s="83">
        <f t="shared" si="62"/>
        <v>49.532710280373834</v>
      </c>
      <c r="EZ18" s="54" t="s">
        <v>45</v>
      </c>
      <c r="FA18" s="5" t="s">
        <v>45</v>
      </c>
      <c r="FB18" s="9">
        <v>4</v>
      </c>
      <c r="FC18" s="5">
        <f t="shared" si="70"/>
        <v>3.7383177570093453</v>
      </c>
      <c r="FD18" s="9">
        <v>1</v>
      </c>
      <c r="FE18" s="5">
        <f t="shared" si="31"/>
        <v>0.8771929824561403</v>
      </c>
      <c r="FF18" s="9">
        <v>4</v>
      </c>
      <c r="FG18" s="5">
        <f t="shared" si="32"/>
        <v>3.8834951456310676</v>
      </c>
      <c r="FH18" s="9" t="s">
        <v>45</v>
      </c>
      <c r="FI18" s="12" t="s">
        <v>45</v>
      </c>
      <c r="FJ18" s="89">
        <v>5</v>
      </c>
      <c r="FK18" s="8">
        <f t="shared" si="64"/>
        <v>5.2631578947368416</v>
      </c>
      <c r="FL18" s="89">
        <v>2</v>
      </c>
      <c r="FM18" s="8">
        <f t="shared" si="65"/>
        <v>1.8691588785046727</v>
      </c>
      <c r="FN18" s="54" t="s">
        <v>45</v>
      </c>
      <c r="FO18" s="5" t="s">
        <v>45</v>
      </c>
      <c r="FP18" s="74" t="s">
        <v>58</v>
      </c>
      <c r="FQ18" s="8" t="s">
        <v>58</v>
      </c>
      <c r="FR18" s="74" t="s">
        <v>58</v>
      </c>
      <c r="FS18" s="8" t="s">
        <v>58</v>
      </c>
      <c r="FT18" s="74" t="s">
        <v>58</v>
      </c>
      <c r="FU18" s="60" t="s">
        <v>58</v>
      </c>
      <c r="FV18" s="74" t="s">
        <v>58</v>
      </c>
      <c r="FW18" s="8" t="s">
        <v>58</v>
      </c>
      <c r="FX18" s="56" t="s">
        <v>58</v>
      </c>
      <c r="FY18" s="25" t="s">
        <v>58</v>
      </c>
      <c r="FZ18" s="56" t="s">
        <v>58</v>
      </c>
      <c r="GA18" s="25" t="s">
        <v>58</v>
      </c>
    </row>
    <row r="19" spans="1:183" s="2" customFormat="1" ht="15.75" x14ac:dyDescent="0.25">
      <c r="A19" s="21" t="s">
        <v>21</v>
      </c>
      <c r="B19" s="9">
        <v>403</v>
      </c>
      <c r="C19" s="17">
        <v>400</v>
      </c>
      <c r="D19" s="5">
        <f t="shared" si="0"/>
        <v>99.255583126550874</v>
      </c>
      <c r="E19" s="10">
        <v>364</v>
      </c>
      <c r="F19" s="17">
        <v>359</v>
      </c>
      <c r="G19" s="5">
        <f t="shared" si="33"/>
        <v>98.626373626373635</v>
      </c>
      <c r="H19" s="9">
        <v>439</v>
      </c>
      <c r="I19" s="17">
        <v>430</v>
      </c>
      <c r="J19" s="12">
        <f t="shared" si="34"/>
        <v>97.949886104783602</v>
      </c>
      <c r="K19" s="11">
        <v>413</v>
      </c>
      <c r="L19" s="40">
        <v>406</v>
      </c>
      <c r="M19" s="6">
        <f t="shared" si="35"/>
        <v>98.305084745762713</v>
      </c>
      <c r="N19" s="11">
        <v>349</v>
      </c>
      <c r="O19" s="40">
        <v>348</v>
      </c>
      <c r="P19" s="15">
        <f t="shared" si="67"/>
        <v>99.713467048710598</v>
      </c>
      <c r="Q19" s="9">
        <v>395</v>
      </c>
      <c r="R19" s="17">
        <v>380</v>
      </c>
      <c r="S19" s="15">
        <f t="shared" si="68"/>
        <v>96.202531645569621</v>
      </c>
      <c r="T19" s="89">
        <v>458</v>
      </c>
      <c r="U19" s="90">
        <v>425</v>
      </c>
      <c r="V19" s="5">
        <f t="shared" si="36"/>
        <v>92.794759825327517</v>
      </c>
      <c r="W19" s="89">
        <v>485</v>
      </c>
      <c r="X19" s="90">
        <v>443</v>
      </c>
      <c r="Y19" s="5">
        <f t="shared" si="37"/>
        <v>91.340206185567013</v>
      </c>
      <c r="Z19" s="54">
        <v>400</v>
      </c>
      <c r="AA19" s="5">
        <f t="shared" si="1"/>
        <v>99.255583126550874</v>
      </c>
      <c r="AB19" s="9">
        <v>359</v>
      </c>
      <c r="AC19" s="5">
        <f t="shared" si="2"/>
        <v>98.626373626373635</v>
      </c>
      <c r="AD19" s="9">
        <v>430</v>
      </c>
      <c r="AE19" s="5">
        <f t="shared" si="3"/>
        <v>97.949886104783602</v>
      </c>
      <c r="AF19" s="9">
        <v>407</v>
      </c>
      <c r="AG19" s="5">
        <f t="shared" si="4"/>
        <v>98.54721549636804</v>
      </c>
      <c r="AH19" s="9">
        <v>345</v>
      </c>
      <c r="AI19" s="5">
        <f t="shared" si="5"/>
        <v>98.853868194842406</v>
      </c>
      <c r="AJ19" s="57">
        <v>392</v>
      </c>
      <c r="AK19" s="15">
        <f t="shared" si="6"/>
        <v>99.240506329113913</v>
      </c>
      <c r="AL19" s="89">
        <v>451</v>
      </c>
      <c r="AM19" s="6">
        <f t="shared" si="69"/>
        <v>106.11764705882354</v>
      </c>
      <c r="AN19" s="89">
        <v>457</v>
      </c>
      <c r="AO19" s="6">
        <f t="shared" si="38"/>
        <v>94.226804123711332</v>
      </c>
      <c r="AP19" s="54">
        <v>166</v>
      </c>
      <c r="AQ19" s="5">
        <v>41.191066997518611</v>
      </c>
      <c r="AR19" s="9">
        <v>133</v>
      </c>
      <c r="AS19" s="5">
        <f t="shared" si="7"/>
        <v>36.538461538461533</v>
      </c>
      <c r="AT19" s="9">
        <v>161</v>
      </c>
      <c r="AU19" s="5">
        <f t="shared" si="8"/>
        <v>36.674259681093396</v>
      </c>
      <c r="AV19" s="9">
        <v>117</v>
      </c>
      <c r="AW19" s="12">
        <f t="shared" si="9"/>
        <v>28.329297820823246</v>
      </c>
      <c r="AX19" s="9">
        <v>123</v>
      </c>
      <c r="AY19" s="15">
        <f t="shared" si="39"/>
        <v>31.139240506329113</v>
      </c>
      <c r="AZ19" s="89">
        <v>65</v>
      </c>
      <c r="BA19" s="6">
        <f t="shared" si="40"/>
        <v>15.294117647058824</v>
      </c>
      <c r="BB19" s="89">
        <v>103</v>
      </c>
      <c r="BC19" s="6">
        <f t="shared" si="41"/>
        <v>21.237113402061855</v>
      </c>
      <c r="BD19" s="54">
        <v>68</v>
      </c>
      <c r="BE19" s="5">
        <v>16.873449131513649</v>
      </c>
      <c r="BF19" s="9">
        <v>46</v>
      </c>
      <c r="BG19" s="5">
        <f t="shared" si="10"/>
        <v>12.637362637362637</v>
      </c>
      <c r="BH19" s="9">
        <v>44</v>
      </c>
      <c r="BI19" s="5">
        <f t="shared" si="11"/>
        <v>10.022779043280181</v>
      </c>
      <c r="BJ19" s="9">
        <v>65</v>
      </c>
      <c r="BK19" s="5">
        <f t="shared" si="12"/>
        <v>15.738498789346247</v>
      </c>
      <c r="BL19" s="9">
        <v>28</v>
      </c>
      <c r="BM19" s="60">
        <f t="shared" si="42"/>
        <v>7.0886075949367093</v>
      </c>
      <c r="BN19" s="96">
        <v>19</v>
      </c>
      <c r="BO19" s="8">
        <f t="shared" si="43"/>
        <v>4.4705882352941178</v>
      </c>
      <c r="BP19" s="96">
        <v>15</v>
      </c>
      <c r="BQ19" s="8">
        <f t="shared" si="44"/>
        <v>3.0927835051546393</v>
      </c>
      <c r="BR19" s="54">
        <v>52</v>
      </c>
      <c r="BS19" s="5">
        <v>12.903225806451612</v>
      </c>
      <c r="BT19" s="9">
        <v>47</v>
      </c>
      <c r="BU19" s="5">
        <f t="shared" si="13"/>
        <v>12.912087912087914</v>
      </c>
      <c r="BV19" s="9">
        <v>47</v>
      </c>
      <c r="BW19" s="5">
        <f t="shared" si="14"/>
        <v>10.70615034168565</v>
      </c>
      <c r="BX19" s="9">
        <v>42</v>
      </c>
      <c r="BY19" s="5">
        <f t="shared" si="15"/>
        <v>10.16949152542373</v>
      </c>
      <c r="BZ19" s="57">
        <v>29</v>
      </c>
      <c r="CA19" s="60">
        <f t="shared" si="45"/>
        <v>7.3417721518987342</v>
      </c>
      <c r="CB19" s="96">
        <v>29</v>
      </c>
      <c r="CC19" s="111">
        <f t="shared" si="46"/>
        <v>6.8235294117647065</v>
      </c>
      <c r="CD19" s="96">
        <v>28</v>
      </c>
      <c r="CE19" s="111">
        <f t="shared" si="47"/>
        <v>5.7731958762886597</v>
      </c>
      <c r="CF19" s="54">
        <v>89</v>
      </c>
      <c r="CG19" s="5">
        <v>22.084367245657567</v>
      </c>
      <c r="CH19" s="9">
        <v>101</v>
      </c>
      <c r="CI19" s="5">
        <f t="shared" si="16"/>
        <v>27.747252747252748</v>
      </c>
      <c r="CJ19" s="9">
        <v>146</v>
      </c>
      <c r="CK19" s="5">
        <f t="shared" si="17"/>
        <v>33.257403189066061</v>
      </c>
      <c r="CL19" s="9">
        <v>154</v>
      </c>
      <c r="CM19" s="5">
        <f t="shared" si="18"/>
        <v>37.288135593220339</v>
      </c>
      <c r="CN19" s="57">
        <v>207</v>
      </c>
      <c r="CO19" s="60">
        <f t="shared" si="48"/>
        <v>52.405063291139243</v>
      </c>
      <c r="CP19" s="100">
        <v>308</v>
      </c>
      <c r="CQ19" s="83">
        <f t="shared" si="49"/>
        <v>72.470588235294116</v>
      </c>
      <c r="CR19" s="100">
        <v>309</v>
      </c>
      <c r="CS19" s="83">
        <f t="shared" si="50"/>
        <v>63.711340206185561</v>
      </c>
      <c r="CT19" s="54">
        <v>50</v>
      </c>
      <c r="CU19" s="5">
        <v>12.406947890818859</v>
      </c>
      <c r="CV19" s="9">
        <v>15</v>
      </c>
      <c r="CW19" s="5">
        <f t="shared" si="19"/>
        <v>4.1208791208791204</v>
      </c>
      <c r="CX19" s="9">
        <v>17</v>
      </c>
      <c r="CY19" s="5">
        <f t="shared" si="20"/>
        <v>3.8724373576309796</v>
      </c>
      <c r="CZ19" s="74">
        <v>10</v>
      </c>
      <c r="DA19" s="8">
        <f t="shared" si="51"/>
        <v>2.5316455696202533</v>
      </c>
      <c r="DB19" s="121">
        <v>11</v>
      </c>
      <c r="DC19" s="8">
        <f t="shared" si="52"/>
        <v>2.5882352941176472</v>
      </c>
      <c r="DD19" s="121">
        <v>10</v>
      </c>
      <c r="DE19" s="8">
        <f t="shared" si="53"/>
        <v>2.0618556701030926</v>
      </c>
      <c r="DF19" s="54">
        <v>14</v>
      </c>
      <c r="DG19" s="5">
        <f t="shared" si="21"/>
        <v>3.3898305084745761</v>
      </c>
      <c r="DH19" s="9" t="s">
        <v>45</v>
      </c>
      <c r="DI19" s="5" t="s">
        <v>45</v>
      </c>
      <c r="DJ19" s="9">
        <v>229</v>
      </c>
      <c r="DK19" s="5">
        <v>56.823821339950378</v>
      </c>
      <c r="DL19" s="9">
        <v>180</v>
      </c>
      <c r="DM19" s="5">
        <f t="shared" si="22"/>
        <v>49.450549450549453</v>
      </c>
      <c r="DN19" s="9">
        <v>182</v>
      </c>
      <c r="DO19" s="9">
        <f t="shared" si="23"/>
        <v>41.457858769931661</v>
      </c>
      <c r="DP19" s="9">
        <v>176</v>
      </c>
      <c r="DQ19" s="5">
        <f t="shared" si="24"/>
        <v>42.615012106537534</v>
      </c>
      <c r="DR19" s="57">
        <v>166</v>
      </c>
      <c r="DS19" s="60">
        <f t="shared" si="54"/>
        <v>42.025316455696206</v>
      </c>
      <c r="DT19" s="100">
        <v>148</v>
      </c>
      <c r="DU19" s="84">
        <f t="shared" si="55"/>
        <v>34.823529411764703</v>
      </c>
      <c r="DV19" s="100">
        <v>149</v>
      </c>
      <c r="DW19" s="84">
        <f t="shared" si="56"/>
        <v>30.721649484536083</v>
      </c>
      <c r="DX19" s="54">
        <v>16</v>
      </c>
      <c r="DY19" s="5">
        <v>3.9702233250620349</v>
      </c>
      <c r="DZ19" s="9">
        <v>4</v>
      </c>
      <c r="EA19" s="5">
        <f t="shared" si="71"/>
        <v>1.098901098901099</v>
      </c>
      <c r="EB19" s="9">
        <v>8</v>
      </c>
      <c r="EC19" s="5">
        <f t="shared" si="26"/>
        <v>1.8223234624145785</v>
      </c>
      <c r="ED19" s="9">
        <v>5</v>
      </c>
      <c r="EE19" s="5">
        <f t="shared" si="27"/>
        <v>1.2106537530266344</v>
      </c>
      <c r="EF19" s="57">
        <v>6</v>
      </c>
      <c r="EG19" s="60">
        <f t="shared" si="57"/>
        <v>1.5189873417721518</v>
      </c>
      <c r="EH19" s="96">
        <v>5</v>
      </c>
      <c r="EI19" s="8">
        <f t="shared" si="58"/>
        <v>1.1764705882352942</v>
      </c>
      <c r="EJ19" s="96">
        <v>5</v>
      </c>
      <c r="EK19" s="8">
        <f t="shared" si="59"/>
        <v>1.0309278350515463</v>
      </c>
      <c r="EL19" s="54">
        <v>47</v>
      </c>
      <c r="EM19" s="5">
        <v>11.662531017369728</v>
      </c>
      <c r="EN19" s="9">
        <v>81</v>
      </c>
      <c r="EO19" s="5">
        <f t="shared" si="28"/>
        <v>22.252747252747252</v>
      </c>
      <c r="EP19" s="9">
        <v>145</v>
      </c>
      <c r="EQ19" s="5">
        <f t="shared" si="29"/>
        <v>33.029612756264235</v>
      </c>
      <c r="ER19" s="9">
        <v>169</v>
      </c>
      <c r="ES19" s="5">
        <f t="shared" si="30"/>
        <v>40.92009685230024</v>
      </c>
      <c r="ET19" s="57">
        <v>179</v>
      </c>
      <c r="EU19" s="60">
        <f t="shared" si="60"/>
        <v>45.316455696202532</v>
      </c>
      <c r="EV19" s="96">
        <v>223</v>
      </c>
      <c r="EW19" s="83">
        <f t="shared" si="61"/>
        <v>52.470588235294116</v>
      </c>
      <c r="EX19" s="96">
        <v>216</v>
      </c>
      <c r="EY19" s="83">
        <f t="shared" si="62"/>
        <v>44.536082474226809</v>
      </c>
      <c r="EZ19" s="54">
        <v>5</v>
      </c>
      <c r="FA19" s="5">
        <v>1.240694789081886</v>
      </c>
      <c r="FB19" s="9">
        <v>6</v>
      </c>
      <c r="FC19" s="5">
        <f t="shared" si="70"/>
        <v>1.6483516483516485</v>
      </c>
      <c r="FD19" s="9">
        <v>7</v>
      </c>
      <c r="FE19" s="5">
        <f t="shared" si="31"/>
        <v>1.5945330296127564</v>
      </c>
      <c r="FF19" s="9">
        <v>6</v>
      </c>
      <c r="FG19" s="5">
        <f t="shared" si="32"/>
        <v>1.4527845036319613</v>
      </c>
      <c r="FH19" s="57">
        <v>11</v>
      </c>
      <c r="FI19" s="60">
        <f t="shared" si="63"/>
        <v>2.7848101265822782</v>
      </c>
      <c r="FJ19" s="96">
        <v>8</v>
      </c>
      <c r="FK19" s="8">
        <f t="shared" si="64"/>
        <v>1.8823529411764703</v>
      </c>
      <c r="FL19" s="96">
        <v>15</v>
      </c>
      <c r="FM19" s="8">
        <f t="shared" si="65"/>
        <v>3.0927835051546393</v>
      </c>
      <c r="FN19" s="54" t="s">
        <v>45</v>
      </c>
      <c r="FO19" s="5" t="s">
        <v>45</v>
      </c>
      <c r="FP19" s="9">
        <v>1</v>
      </c>
      <c r="FQ19" s="5">
        <f>FP19/E19*100</f>
        <v>0.27472527472527475</v>
      </c>
      <c r="FR19" s="74" t="s">
        <v>58</v>
      </c>
      <c r="FS19" s="8" t="s">
        <v>58</v>
      </c>
      <c r="FT19" s="74" t="s">
        <v>58</v>
      </c>
      <c r="FU19" s="60" t="s">
        <v>58</v>
      </c>
      <c r="FV19" s="74" t="s">
        <v>58</v>
      </c>
      <c r="FW19" s="8" t="s">
        <v>58</v>
      </c>
      <c r="FX19" s="56" t="s">
        <v>58</v>
      </c>
      <c r="FY19" s="25" t="s">
        <v>58</v>
      </c>
      <c r="FZ19" s="56" t="s">
        <v>58</v>
      </c>
      <c r="GA19" s="25" t="s">
        <v>58</v>
      </c>
    </row>
    <row r="20" spans="1:183" s="2" customFormat="1" ht="15.75" x14ac:dyDescent="0.25">
      <c r="A20" s="20" t="s">
        <v>22</v>
      </c>
      <c r="B20" s="9">
        <v>274</v>
      </c>
      <c r="C20" s="17">
        <v>273</v>
      </c>
      <c r="D20" s="5">
        <f t="shared" si="0"/>
        <v>99.635036496350367</v>
      </c>
      <c r="E20" s="10">
        <v>262</v>
      </c>
      <c r="F20" s="17">
        <v>260</v>
      </c>
      <c r="G20" s="5">
        <f t="shared" si="33"/>
        <v>99.236641221374043</v>
      </c>
      <c r="H20" s="9">
        <v>271</v>
      </c>
      <c r="I20" s="17">
        <v>270</v>
      </c>
      <c r="J20" s="12">
        <f t="shared" si="34"/>
        <v>99.630996309963109</v>
      </c>
      <c r="K20" s="11">
        <v>258</v>
      </c>
      <c r="L20" s="40">
        <v>248</v>
      </c>
      <c r="M20" s="6">
        <f t="shared" si="35"/>
        <v>96.124031007751938</v>
      </c>
      <c r="N20" s="11">
        <v>245</v>
      </c>
      <c r="O20" s="40">
        <v>245</v>
      </c>
      <c r="P20" s="15">
        <f t="shared" si="67"/>
        <v>100</v>
      </c>
      <c r="Q20" s="9">
        <v>236</v>
      </c>
      <c r="R20" s="17">
        <v>235</v>
      </c>
      <c r="S20" s="15">
        <f t="shared" si="68"/>
        <v>99.576271186440678</v>
      </c>
      <c r="T20" s="89">
        <v>282</v>
      </c>
      <c r="U20" s="90">
        <v>264</v>
      </c>
      <c r="V20" s="5">
        <f t="shared" si="36"/>
        <v>93.61702127659575</v>
      </c>
      <c r="W20" s="89">
        <v>332</v>
      </c>
      <c r="X20" s="90">
        <v>291</v>
      </c>
      <c r="Y20" s="5">
        <f t="shared" si="37"/>
        <v>87.650602409638552</v>
      </c>
      <c r="Z20" s="54">
        <v>273</v>
      </c>
      <c r="AA20" s="5">
        <f t="shared" si="1"/>
        <v>99.635036496350367</v>
      </c>
      <c r="AB20" s="9">
        <v>260</v>
      </c>
      <c r="AC20" s="5">
        <f t="shared" si="2"/>
        <v>99.236641221374043</v>
      </c>
      <c r="AD20" s="9">
        <v>270</v>
      </c>
      <c r="AE20" s="5">
        <f t="shared" si="3"/>
        <v>99.630996309963109</v>
      </c>
      <c r="AF20" s="9">
        <v>247</v>
      </c>
      <c r="AG20" s="5">
        <f t="shared" si="4"/>
        <v>95.736434108527135</v>
      </c>
      <c r="AH20" s="9">
        <v>245</v>
      </c>
      <c r="AI20" s="5">
        <f t="shared" si="5"/>
        <v>100</v>
      </c>
      <c r="AJ20" s="57">
        <v>230</v>
      </c>
      <c r="AK20" s="15">
        <f t="shared" si="6"/>
        <v>97.457627118644069</v>
      </c>
      <c r="AL20" s="89">
        <v>267</v>
      </c>
      <c r="AM20" s="6">
        <f t="shared" si="69"/>
        <v>101.13636363636364</v>
      </c>
      <c r="AN20" s="89">
        <v>307</v>
      </c>
      <c r="AO20" s="6">
        <f t="shared" si="38"/>
        <v>92.46987951807229</v>
      </c>
      <c r="AP20" s="54">
        <v>149</v>
      </c>
      <c r="AQ20" s="5">
        <v>54.379562043795616</v>
      </c>
      <c r="AR20" s="9">
        <v>118</v>
      </c>
      <c r="AS20" s="5">
        <f t="shared" si="7"/>
        <v>45.038167938931295</v>
      </c>
      <c r="AT20" s="9">
        <v>109</v>
      </c>
      <c r="AU20" s="5">
        <f t="shared" si="8"/>
        <v>40.221402214022142</v>
      </c>
      <c r="AV20" s="9">
        <v>74</v>
      </c>
      <c r="AW20" s="12">
        <f t="shared" si="9"/>
        <v>28.68217054263566</v>
      </c>
      <c r="AX20" s="9">
        <v>51</v>
      </c>
      <c r="AY20" s="15">
        <f t="shared" si="39"/>
        <v>21.610169491525426</v>
      </c>
      <c r="AZ20" s="89">
        <v>74</v>
      </c>
      <c r="BA20" s="6">
        <f t="shared" si="40"/>
        <v>28.030303030303028</v>
      </c>
      <c r="BB20" s="89">
        <v>91</v>
      </c>
      <c r="BC20" s="6">
        <f t="shared" si="41"/>
        <v>27.409638554216869</v>
      </c>
      <c r="BD20" s="54">
        <v>59</v>
      </c>
      <c r="BE20" s="5">
        <v>21.532846715328464</v>
      </c>
      <c r="BF20" s="9">
        <v>33</v>
      </c>
      <c r="BG20" s="5">
        <f t="shared" si="10"/>
        <v>12.595419847328243</v>
      </c>
      <c r="BH20" s="9">
        <v>33</v>
      </c>
      <c r="BI20" s="5">
        <f t="shared" si="11"/>
        <v>12.177121771217712</v>
      </c>
      <c r="BJ20" s="9">
        <v>20</v>
      </c>
      <c r="BK20" s="5">
        <f t="shared" si="12"/>
        <v>7.7519379844961236</v>
      </c>
      <c r="BL20" s="9">
        <v>33</v>
      </c>
      <c r="BM20" s="60">
        <f t="shared" si="42"/>
        <v>13.983050847457626</v>
      </c>
      <c r="BN20" s="96">
        <v>22</v>
      </c>
      <c r="BO20" s="8">
        <f t="shared" si="43"/>
        <v>8.3333333333333321</v>
      </c>
      <c r="BP20" s="96">
        <v>7</v>
      </c>
      <c r="BQ20" s="8">
        <f t="shared" si="44"/>
        <v>2.1084337349397591</v>
      </c>
      <c r="BR20" s="54">
        <v>38</v>
      </c>
      <c r="BS20" s="5">
        <v>13.868613138686131</v>
      </c>
      <c r="BT20" s="9">
        <v>30</v>
      </c>
      <c r="BU20" s="5">
        <f t="shared" si="13"/>
        <v>11.450381679389313</v>
      </c>
      <c r="BV20" s="9">
        <v>32</v>
      </c>
      <c r="BW20" s="5">
        <f t="shared" si="14"/>
        <v>11.808118081180812</v>
      </c>
      <c r="BX20" s="9">
        <v>25</v>
      </c>
      <c r="BY20" s="5">
        <f t="shared" si="15"/>
        <v>9.6899224806201563</v>
      </c>
      <c r="BZ20" s="57">
        <v>17</v>
      </c>
      <c r="CA20" s="60">
        <f t="shared" si="45"/>
        <v>7.2033898305084749</v>
      </c>
      <c r="CB20" s="96">
        <v>12</v>
      </c>
      <c r="CC20" s="111">
        <f t="shared" si="46"/>
        <v>4.5454545454545459</v>
      </c>
      <c r="CD20" s="96">
        <v>12</v>
      </c>
      <c r="CE20" s="111">
        <f t="shared" si="47"/>
        <v>3.6144578313253009</v>
      </c>
      <c r="CF20" s="54">
        <v>42</v>
      </c>
      <c r="CG20" s="5">
        <v>15.328467153284672</v>
      </c>
      <c r="CH20" s="9">
        <v>77</v>
      </c>
      <c r="CI20" s="5">
        <f t="shared" si="16"/>
        <v>29.389312977099237</v>
      </c>
      <c r="CJ20" s="9">
        <v>100</v>
      </c>
      <c r="CK20" s="5">
        <f t="shared" si="17"/>
        <v>36.900369003690038</v>
      </c>
      <c r="CL20" s="9">
        <v>108</v>
      </c>
      <c r="CM20" s="5">
        <f t="shared" si="18"/>
        <v>41.860465116279073</v>
      </c>
      <c r="CN20" s="57">
        <v>137</v>
      </c>
      <c r="CO20" s="60">
        <f t="shared" si="48"/>
        <v>58.050847457627121</v>
      </c>
      <c r="CP20" s="100">
        <v>175</v>
      </c>
      <c r="CQ20" s="83">
        <f t="shared" si="49"/>
        <v>66.287878787878782</v>
      </c>
      <c r="CR20" s="100">
        <v>222</v>
      </c>
      <c r="CS20" s="83">
        <f t="shared" si="50"/>
        <v>66.867469879518069</v>
      </c>
      <c r="CT20" s="54">
        <v>29</v>
      </c>
      <c r="CU20" s="5">
        <v>10.583941605839415</v>
      </c>
      <c r="CV20" s="9">
        <v>12</v>
      </c>
      <c r="CW20" s="5">
        <f t="shared" si="19"/>
        <v>4.5801526717557248</v>
      </c>
      <c r="CX20" s="9">
        <v>8</v>
      </c>
      <c r="CY20" s="5">
        <f t="shared" si="20"/>
        <v>2.9520295202952029</v>
      </c>
      <c r="CZ20" s="74">
        <v>4</v>
      </c>
      <c r="DA20" s="8">
        <f t="shared" si="51"/>
        <v>1.6949152542372881</v>
      </c>
      <c r="DB20" s="121">
        <v>12</v>
      </c>
      <c r="DC20" s="8">
        <f t="shared" si="52"/>
        <v>4.5454545454545459</v>
      </c>
      <c r="DD20" s="121">
        <v>3</v>
      </c>
      <c r="DE20" s="8">
        <f t="shared" si="53"/>
        <v>0.90361445783132521</v>
      </c>
      <c r="DF20" s="54">
        <v>7</v>
      </c>
      <c r="DG20" s="5">
        <f t="shared" si="21"/>
        <v>2.7131782945736433</v>
      </c>
      <c r="DH20" s="9" t="s">
        <v>45</v>
      </c>
      <c r="DI20" s="5" t="s">
        <v>45</v>
      </c>
      <c r="DJ20" s="9">
        <v>162</v>
      </c>
      <c r="DK20" s="5">
        <v>59.12408759124088</v>
      </c>
      <c r="DL20" s="9">
        <v>137</v>
      </c>
      <c r="DM20" s="5">
        <f t="shared" si="22"/>
        <v>52.290076335877863</v>
      </c>
      <c r="DN20" s="9">
        <v>138</v>
      </c>
      <c r="DO20" s="9">
        <f t="shared" si="23"/>
        <v>50.922509225092249</v>
      </c>
      <c r="DP20" s="9">
        <v>90</v>
      </c>
      <c r="DQ20" s="5">
        <f t="shared" si="24"/>
        <v>34.883720930232556</v>
      </c>
      <c r="DR20" s="57">
        <v>105</v>
      </c>
      <c r="DS20" s="60">
        <f t="shared" si="54"/>
        <v>44.49152542372881</v>
      </c>
      <c r="DT20" s="100">
        <v>104</v>
      </c>
      <c r="DU20" s="84">
        <f t="shared" si="55"/>
        <v>39.393939393939391</v>
      </c>
      <c r="DV20" s="100">
        <v>96</v>
      </c>
      <c r="DW20" s="84">
        <f t="shared" si="56"/>
        <v>28.915662650602407</v>
      </c>
      <c r="DX20" s="54">
        <v>11</v>
      </c>
      <c r="DY20" s="5">
        <v>4.0145985401459852</v>
      </c>
      <c r="DZ20" s="9">
        <v>14</v>
      </c>
      <c r="EA20" s="5">
        <f t="shared" si="71"/>
        <v>5.343511450381679</v>
      </c>
      <c r="EB20" s="9">
        <v>8</v>
      </c>
      <c r="EC20" s="5">
        <f t="shared" si="26"/>
        <v>2.9520295202952029</v>
      </c>
      <c r="ED20" s="9">
        <v>14</v>
      </c>
      <c r="EE20" s="5">
        <f t="shared" si="27"/>
        <v>5.4263565891472867</v>
      </c>
      <c r="EF20" s="57">
        <v>8</v>
      </c>
      <c r="EG20" s="60">
        <f t="shared" si="57"/>
        <v>3.3898305084745761</v>
      </c>
      <c r="EH20" s="96">
        <v>7</v>
      </c>
      <c r="EI20" s="8">
        <f t="shared" si="58"/>
        <v>2.6515151515151514</v>
      </c>
      <c r="EJ20" s="96">
        <v>4</v>
      </c>
      <c r="EK20" s="8">
        <f t="shared" si="59"/>
        <v>1.2048192771084338</v>
      </c>
      <c r="EL20" s="54">
        <v>16</v>
      </c>
      <c r="EM20" s="5">
        <v>5.8394160583941606</v>
      </c>
      <c r="EN20" s="9">
        <v>45</v>
      </c>
      <c r="EO20" s="5">
        <f t="shared" si="28"/>
        <v>17.175572519083971</v>
      </c>
      <c r="EP20" s="9">
        <v>57</v>
      </c>
      <c r="EQ20" s="5">
        <f t="shared" si="29"/>
        <v>21.033210332103323</v>
      </c>
      <c r="ER20" s="9">
        <v>111</v>
      </c>
      <c r="ES20" s="5">
        <f t="shared" si="30"/>
        <v>43.02325581395349</v>
      </c>
      <c r="ET20" s="57">
        <v>107</v>
      </c>
      <c r="EU20" s="60">
        <f t="shared" si="60"/>
        <v>45.33898305084746</v>
      </c>
      <c r="EV20" s="96">
        <v>112</v>
      </c>
      <c r="EW20" s="83">
        <f t="shared" si="61"/>
        <v>42.424242424242422</v>
      </c>
      <c r="EX20" s="96">
        <v>134</v>
      </c>
      <c r="EY20" s="83">
        <f t="shared" si="62"/>
        <v>40.361445783132531</v>
      </c>
      <c r="EZ20" s="54">
        <v>3</v>
      </c>
      <c r="FA20" s="5">
        <v>1.0948905109489051</v>
      </c>
      <c r="FB20" s="9">
        <v>3</v>
      </c>
      <c r="FC20" s="5">
        <f t="shared" si="70"/>
        <v>1.1450381679389312</v>
      </c>
      <c r="FD20" s="9">
        <v>6</v>
      </c>
      <c r="FE20" s="5">
        <f t="shared" si="31"/>
        <v>2.214022140221402</v>
      </c>
      <c r="FF20" s="9">
        <v>6</v>
      </c>
      <c r="FG20" s="5">
        <f t="shared" si="32"/>
        <v>2.3255813953488373</v>
      </c>
      <c r="FH20" s="57">
        <v>2</v>
      </c>
      <c r="FI20" s="60">
        <f t="shared" si="63"/>
        <v>0.84745762711864403</v>
      </c>
      <c r="FJ20" s="96">
        <v>3</v>
      </c>
      <c r="FK20" s="8">
        <f t="shared" si="64"/>
        <v>1.1363636363636365</v>
      </c>
      <c r="FL20" s="96">
        <v>3</v>
      </c>
      <c r="FM20" s="8">
        <f t="shared" si="65"/>
        <v>0.90361445783132521</v>
      </c>
      <c r="FN20" s="54" t="s">
        <v>45</v>
      </c>
      <c r="FO20" s="5" t="s">
        <v>45</v>
      </c>
      <c r="FP20" s="74" t="s">
        <v>58</v>
      </c>
      <c r="FQ20" s="8" t="s">
        <v>58</v>
      </c>
      <c r="FR20" s="74" t="s">
        <v>58</v>
      </c>
      <c r="FS20" s="8" t="s">
        <v>58</v>
      </c>
      <c r="FT20" s="74" t="s">
        <v>58</v>
      </c>
      <c r="FU20" s="60" t="s">
        <v>58</v>
      </c>
      <c r="FV20" s="74" t="s">
        <v>58</v>
      </c>
      <c r="FW20" s="8" t="s">
        <v>58</v>
      </c>
      <c r="FX20" s="56" t="s">
        <v>58</v>
      </c>
      <c r="FY20" s="25" t="s">
        <v>58</v>
      </c>
      <c r="FZ20" s="56" t="s">
        <v>58</v>
      </c>
      <c r="GA20" s="25" t="s">
        <v>58</v>
      </c>
    </row>
    <row r="21" spans="1:183" s="4" customFormat="1" ht="15.75" x14ac:dyDescent="0.25">
      <c r="A21" s="22" t="s">
        <v>23</v>
      </c>
      <c r="B21" s="9">
        <v>240</v>
      </c>
      <c r="C21" s="18">
        <v>224</v>
      </c>
      <c r="D21" s="5">
        <f t="shared" si="0"/>
        <v>93.333333333333329</v>
      </c>
      <c r="E21" s="10">
        <v>208</v>
      </c>
      <c r="F21" s="18">
        <v>189</v>
      </c>
      <c r="G21" s="5">
        <f t="shared" si="33"/>
        <v>90.865384615384613</v>
      </c>
      <c r="H21" s="9">
        <v>226</v>
      </c>
      <c r="I21" s="18">
        <v>214</v>
      </c>
      <c r="J21" s="12">
        <f t="shared" si="34"/>
        <v>94.690265486725664</v>
      </c>
      <c r="K21" s="11">
        <v>232</v>
      </c>
      <c r="L21" s="40">
        <v>216</v>
      </c>
      <c r="M21" s="6">
        <f t="shared" si="35"/>
        <v>93.103448275862064</v>
      </c>
      <c r="N21" s="11">
        <v>183</v>
      </c>
      <c r="O21" s="40">
        <v>183</v>
      </c>
      <c r="P21" s="15">
        <f t="shared" si="67"/>
        <v>100</v>
      </c>
      <c r="Q21" s="9">
        <v>217</v>
      </c>
      <c r="R21" s="17">
        <v>216</v>
      </c>
      <c r="S21" s="15">
        <f t="shared" si="68"/>
        <v>99.539170506912441</v>
      </c>
      <c r="T21" s="89">
        <v>219</v>
      </c>
      <c r="U21" s="90">
        <v>208</v>
      </c>
      <c r="V21" s="5">
        <f t="shared" si="36"/>
        <v>94.977168949771681</v>
      </c>
      <c r="W21" s="89">
        <v>270</v>
      </c>
      <c r="X21" s="90">
        <v>243</v>
      </c>
      <c r="Y21" s="5">
        <f t="shared" si="37"/>
        <v>90</v>
      </c>
      <c r="Z21" s="55">
        <v>222</v>
      </c>
      <c r="AA21" s="8">
        <f t="shared" si="1"/>
        <v>92.5</v>
      </c>
      <c r="AB21" s="10">
        <v>189</v>
      </c>
      <c r="AC21" s="8">
        <f t="shared" si="2"/>
        <v>90.865384615384613</v>
      </c>
      <c r="AD21" s="10">
        <v>213</v>
      </c>
      <c r="AE21" s="8">
        <f t="shared" si="3"/>
        <v>94.247787610619469</v>
      </c>
      <c r="AF21" s="10">
        <v>218</v>
      </c>
      <c r="AG21" s="8">
        <f t="shared" si="4"/>
        <v>93.965517241379317</v>
      </c>
      <c r="AH21" s="10">
        <v>182</v>
      </c>
      <c r="AI21" s="8">
        <f t="shared" si="5"/>
        <v>99.453551912568301</v>
      </c>
      <c r="AJ21" s="58">
        <v>215</v>
      </c>
      <c r="AK21" s="15">
        <f t="shared" si="6"/>
        <v>99.078341013824883</v>
      </c>
      <c r="AL21" s="89">
        <v>211</v>
      </c>
      <c r="AM21" s="6">
        <f t="shared" si="69"/>
        <v>101.44230769230769</v>
      </c>
      <c r="AN21" s="89">
        <v>245</v>
      </c>
      <c r="AO21" s="6">
        <f t="shared" si="38"/>
        <v>90.740740740740748</v>
      </c>
      <c r="AP21" s="55">
        <v>79</v>
      </c>
      <c r="AQ21" s="8">
        <v>32.916666666666664</v>
      </c>
      <c r="AR21" s="10">
        <v>60</v>
      </c>
      <c r="AS21" s="8">
        <f t="shared" si="7"/>
        <v>28.846153846153843</v>
      </c>
      <c r="AT21" s="10">
        <v>76</v>
      </c>
      <c r="AU21" s="8">
        <f t="shared" si="8"/>
        <v>33.628318584070797</v>
      </c>
      <c r="AV21" s="10">
        <v>80</v>
      </c>
      <c r="AW21" s="60">
        <f t="shared" si="9"/>
        <v>34.482758620689658</v>
      </c>
      <c r="AX21" s="10">
        <v>57</v>
      </c>
      <c r="AY21" s="15">
        <f t="shared" si="39"/>
        <v>26.267281105990779</v>
      </c>
      <c r="AZ21" s="89">
        <v>46</v>
      </c>
      <c r="BA21" s="6">
        <f t="shared" si="40"/>
        <v>22.115384615384613</v>
      </c>
      <c r="BB21" s="89">
        <v>77</v>
      </c>
      <c r="BC21" s="6">
        <f t="shared" si="41"/>
        <v>28.518518518518519</v>
      </c>
      <c r="BD21" s="55">
        <v>60</v>
      </c>
      <c r="BE21" s="8">
        <v>25</v>
      </c>
      <c r="BF21" s="10">
        <v>32</v>
      </c>
      <c r="BG21" s="8">
        <f t="shared" si="10"/>
        <v>15.384615384615385</v>
      </c>
      <c r="BH21" s="10">
        <v>21</v>
      </c>
      <c r="BI21" s="8">
        <f t="shared" si="11"/>
        <v>9.2920353982300892</v>
      </c>
      <c r="BJ21" s="10">
        <v>22</v>
      </c>
      <c r="BK21" s="8">
        <f t="shared" si="12"/>
        <v>9.4827586206896548</v>
      </c>
      <c r="BL21" s="9">
        <v>8</v>
      </c>
      <c r="BM21" s="60">
        <f t="shared" si="42"/>
        <v>3.6866359447004609</v>
      </c>
      <c r="BN21" s="96">
        <v>13</v>
      </c>
      <c r="BO21" s="8">
        <f t="shared" si="43"/>
        <v>6.25</v>
      </c>
      <c r="BP21" s="96">
        <v>11</v>
      </c>
      <c r="BQ21" s="8">
        <f t="shared" si="44"/>
        <v>4.0740740740740744</v>
      </c>
      <c r="BR21" s="55">
        <v>44</v>
      </c>
      <c r="BS21" s="8">
        <v>18.333333333333332</v>
      </c>
      <c r="BT21" s="10">
        <v>32</v>
      </c>
      <c r="BU21" s="8">
        <f t="shared" si="13"/>
        <v>15.384615384615385</v>
      </c>
      <c r="BV21" s="10">
        <v>35</v>
      </c>
      <c r="BW21" s="8">
        <f t="shared" si="14"/>
        <v>15.486725663716813</v>
      </c>
      <c r="BX21" s="10">
        <v>31</v>
      </c>
      <c r="BY21" s="8">
        <f t="shared" si="15"/>
        <v>13.36206896551724</v>
      </c>
      <c r="BZ21" s="58">
        <v>28</v>
      </c>
      <c r="CA21" s="60">
        <f t="shared" si="45"/>
        <v>12.903225806451612</v>
      </c>
      <c r="CB21" s="96">
        <v>26</v>
      </c>
      <c r="CC21" s="111">
        <f t="shared" si="46"/>
        <v>12.5</v>
      </c>
      <c r="CD21" s="96">
        <v>19</v>
      </c>
      <c r="CE21" s="111">
        <f t="shared" si="47"/>
        <v>7.0370370370370372</v>
      </c>
      <c r="CF21" s="55">
        <v>52</v>
      </c>
      <c r="CG21" s="8">
        <v>21.666666666666668</v>
      </c>
      <c r="CH21" s="10">
        <v>76</v>
      </c>
      <c r="CI21" s="8">
        <f t="shared" si="16"/>
        <v>36.538461538461533</v>
      </c>
      <c r="CJ21" s="10">
        <v>108</v>
      </c>
      <c r="CK21" s="8">
        <f t="shared" si="17"/>
        <v>47.787610619469028</v>
      </c>
      <c r="CL21" s="10">
        <v>103</v>
      </c>
      <c r="CM21" s="8">
        <f t="shared" si="18"/>
        <v>44.396551724137936</v>
      </c>
      <c r="CN21" s="58">
        <v>125</v>
      </c>
      <c r="CO21" s="60">
        <f t="shared" si="48"/>
        <v>57.603686635944698</v>
      </c>
      <c r="CP21" s="100">
        <v>134</v>
      </c>
      <c r="CQ21" s="83">
        <f t="shared" si="49"/>
        <v>64.423076923076934</v>
      </c>
      <c r="CR21" s="100">
        <v>136</v>
      </c>
      <c r="CS21" s="83">
        <f t="shared" si="50"/>
        <v>50.370370370370367</v>
      </c>
      <c r="CT21" s="55">
        <v>30</v>
      </c>
      <c r="CU21" s="8">
        <v>12.5</v>
      </c>
      <c r="CV21" s="10">
        <v>23</v>
      </c>
      <c r="CW21" s="8">
        <f t="shared" si="19"/>
        <v>11.057692307692307</v>
      </c>
      <c r="CX21" s="10">
        <v>12</v>
      </c>
      <c r="CY21" s="8">
        <f t="shared" si="20"/>
        <v>5.3097345132743365</v>
      </c>
      <c r="CZ21" s="75">
        <v>5</v>
      </c>
      <c r="DA21" s="8">
        <f t="shared" si="51"/>
        <v>2.3041474654377883</v>
      </c>
      <c r="DB21" s="121">
        <v>0</v>
      </c>
      <c r="DC21" s="8">
        <f t="shared" si="52"/>
        <v>0</v>
      </c>
      <c r="DD21" s="121">
        <v>4</v>
      </c>
      <c r="DE21" s="8">
        <f t="shared" si="53"/>
        <v>1.4814814814814816</v>
      </c>
      <c r="DF21" s="55">
        <v>14</v>
      </c>
      <c r="DG21" s="8">
        <f t="shared" si="21"/>
        <v>6.0344827586206895</v>
      </c>
      <c r="DH21" s="9" t="s">
        <v>45</v>
      </c>
      <c r="DI21" s="5" t="s">
        <v>45</v>
      </c>
      <c r="DJ21" s="10">
        <v>137</v>
      </c>
      <c r="DK21" s="8">
        <v>57.083333333333329</v>
      </c>
      <c r="DL21" s="10">
        <v>110</v>
      </c>
      <c r="DM21" s="8">
        <f t="shared" si="22"/>
        <v>52.884615384615387</v>
      </c>
      <c r="DN21" s="10">
        <v>107</v>
      </c>
      <c r="DO21" s="10">
        <f t="shared" si="23"/>
        <v>47.345132743362832</v>
      </c>
      <c r="DP21" s="10">
        <v>129</v>
      </c>
      <c r="DQ21" s="8">
        <f t="shared" si="24"/>
        <v>55.603448275862064</v>
      </c>
      <c r="DR21" s="58">
        <v>129</v>
      </c>
      <c r="DS21" s="60">
        <f t="shared" si="54"/>
        <v>59.447004608294932</v>
      </c>
      <c r="DT21" s="100">
        <v>91</v>
      </c>
      <c r="DU21" s="84">
        <f t="shared" si="55"/>
        <v>43.75</v>
      </c>
      <c r="DV21" s="100">
        <v>100</v>
      </c>
      <c r="DW21" s="84">
        <f t="shared" si="56"/>
        <v>37.037037037037038</v>
      </c>
      <c r="DX21" s="55">
        <v>4</v>
      </c>
      <c r="DY21" s="8">
        <v>1.6666666666666667</v>
      </c>
      <c r="DZ21" s="10">
        <v>4</v>
      </c>
      <c r="EA21" s="8">
        <f t="shared" si="71"/>
        <v>1.9230769230769231</v>
      </c>
      <c r="EB21" s="10">
        <v>4</v>
      </c>
      <c r="EC21" s="8">
        <f t="shared" si="26"/>
        <v>1.7699115044247788</v>
      </c>
      <c r="ED21" s="10">
        <v>2</v>
      </c>
      <c r="EE21" s="8">
        <f t="shared" si="27"/>
        <v>0.86206896551724133</v>
      </c>
      <c r="EF21" s="9" t="s">
        <v>45</v>
      </c>
      <c r="EG21" s="12" t="s">
        <v>45</v>
      </c>
      <c r="EH21" s="89">
        <v>0</v>
      </c>
      <c r="EI21" s="8">
        <f t="shared" si="58"/>
        <v>0</v>
      </c>
      <c r="EJ21" s="89">
        <v>1</v>
      </c>
      <c r="EK21" s="8">
        <f t="shared" si="59"/>
        <v>0.37037037037037041</v>
      </c>
      <c r="EL21" s="55">
        <v>18</v>
      </c>
      <c r="EM21" s="8">
        <v>7.5</v>
      </c>
      <c r="EN21" s="10">
        <v>41</v>
      </c>
      <c r="EO21" s="8">
        <f t="shared" si="28"/>
        <v>19.71153846153846</v>
      </c>
      <c r="EP21" s="10">
        <v>59</v>
      </c>
      <c r="EQ21" s="8">
        <f t="shared" si="29"/>
        <v>26.10619469026549</v>
      </c>
      <c r="ER21" s="10">
        <v>52</v>
      </c>
      <c r="ES21" s="8">
        <f t="shared" si="30"/>
        <v>22.413793103448278</v>
      </c>
      <c r="ET21" s="58">
        <v>76</v>
      </c>
      <c r="EU21" s="60">
        <f t="shared" si="60"/>
        <v>35.023041474654377</v>
      </c>
      <c r="EV21" s="96">
        <v>104</v>
      </c>
      <c r="EW21" s="83">
        <f t="shared" si="61"/>
        <v>50</v>
      </c>
      <c r="EX21" s="96">
        <v>142</v>
      </c>
      <c r="EY21" s="83">
        <f t="shared" si="62"/>
        <v>52.592592592592588</v>
      </c>
      <c r="EZ21" s="55">
        <v>1</v>
      </c>
      <c r="FA21" s="8">
        <v>0.41666666666666669</v>
      </c>
      <c r="FB21" s="9" t="s">
        <v>45</v>
      </c>
      <c r="FC21" s="5" t="s">
        <v>45</v>
      </c>
      <c r="FD21" s="10">
        <v>1</v>
      </c>
      <c r="FE21" s="8">
        <f t="shared" si="31"/>
        <v>0.44247787610619471</v>
      </c>
      <c r="FF21" s="10">
        <v>1</v>
      </c>
      <c r="FG21" s="8">
        <f t="shared" si="32"/>
        <v>0.43103448275862066</v>
      </c>
      <c r="FH21" s="58">
        <v>4</v>
      </c>
      <c r="FI21" s="60">
        <f t="shared" si="63"/>
        <v>1.8433179723502304</v>
      </c>
      <c r="FJ21" s="96">
        <v>9</v>
      </c>
      <c r="FK21" s="8">
        <f t="shared" si="64"/>
        <v>4.3269230769230766</v>
      </c>
      <c r="FL21" s="96">
        <v>2</v>
      </c>
      <c r="FM21" s="8">
        <f t="shared" si="65"/>
        <v>0.74074074074074081</v>
      </c>
      <c r="FN21" s="55">
        <v>1</v>
      </c>
      <c r="FO21" s="8">
        <v>0.41666666666666669</v>
      </c>
      <c r="FP21" s="74" t="s">
        <v>58</v>
      </c>
      <c r="FQ21" s="8" t="s">
        <v>58</v>
      </c>
      <c r="FR21" s="10">
        <v>2</v>
      </c>
      <c r="FS21" s="60">
        <f>FR21/H21*100</f>
        <v>0.88495575221238942</v>
      </c>
      <c r="FT21" s="75" t="s">
        <v>58</v>
      </c>
      <c r="FU21" s="60" t="s">
        <v>58</v>
      </c>
      <c r="FV21" s="74" t="s">
        <v>58</v>
      </c>
      <c r="FW21" s="8" t="s">
        <v>58</v>
      </c>
      <c r="FX21" s="56" t="s">
        <v>58</v>
      </c>
      <c r="FY21" s="25" t="s">
        <v>58</v>
      </c>
      <c r="FZ21" s="56" t="s">
        <v>58</v>
      </c>
      <c r="GA21" s="25" t="s">
        <v>58</v>
      </c>
    </row>
    <row r="22" spans="1:183" s="2" customFormat="1" ht="15.75" x14ac:dyDescent="0.25">
      <c r="A22" s="20" t="s">
        <v>24</v>
      </c>
      <c r="B22" s="9">
        <v>147</v>
      </c>
      <c r="C22" s="17">
        <v>144</v>
      </c>
      <c r="D22" s="5">
        <f t="shared" si="0"/>
        <v>97.959183673469383</v>
      </c>
      <c r="E22" s="10">
        <v>149</v>
      </c>
      <c r="F22" s="17">
        <v>148</v>
      </c>
      <c r="G22" s="5">
        <f t="shared" si="33"/>
        <v>99.328859060402692</v>
      </c>
      <c r="H22" s="9">
        <v>121</v>
      </c>
      <c r="I22" s="17">
        <v>120</v>
      </c>
      <c r="J22" s="12">
        <f t="shared" si="34"/>
        <v>99.173553719008268</v>
      </c>
      <c r="K22" s="11">
        <v>127</v>
      </c>
      <c r="L22" s="40">
        <v>127</v>
      </c>
      <c r="M22" s="6">
        <f t="shared" si="35"/>
        <v>100</v>
      </c>
      <c r="N22" s="11">
        <v>124</v>
      </c>
      <c r="O22" s="40">
        <v>124</v>
      </c>
      <c r="P22" s="15">
        <f t="shared" si="67"/>
        <v>100</v>
      </c>
      <c r="Q22" s="9">
        <v>120</v>
      </c>
      <c r="R22" s="17">
        <v>119</v>
      </c>
      <c r="S22" s="15">
        <f t="shared" si="68"/>
        <v>99.166666666666671</v>
      </c>
      <c r="T22" s="89">
        <v>164</v>
      </c>
      <c r="U22" s="90">
        <v>152</v>
      </c>
      <c r="V22" s="5">
        <f t="shared" si="36"/>
        <v>92.682926829268297</v>
      </c>
      <c r="W22" s="89">
        <v>152</v>
      </c>
      <c r="X22" s="90">
        <v>140</v>
      </c>
      <c r="Y22" s="5">
        <f t="shared" si="37"/>
        <v>92.10526315789474</v>
      </c>
      <c r="Z22" s="54">
        <v>144</v>
      </c>
      <c r="AA22" s="5">
        <f t="shared" si="1"/>
        <v>97.959183673469383</v>
      </c>
      <c r="AB22" s="9">
        <v>148</v>
      </c>
      <c r="AC22" s="5">
        <f t="shared" si="2"/>
        <v>99.328859060402692</v>
      </c>
      <c r="AD22" s="9">
        <v>120</v>
      </c>
      <c r="AE22" s="5">
        <f t="shared" si="3"/>
        <v>99.173553719008268</v>
      </c>
      <c r="AF22" s="9">
        <v>126</v>
      </c>
      <c r="AG22" s="5">
        <f t="shared" si="4"/>
        <v>99.212598425196859</v>
      </c>
      <c r="AH22" s="9">
        <v>124</v>
      </c>
      <c r="AI22" s="5">
        <f t="shared" si="5"/>
        <v>100</v>
      </c>
      <c r="AJ22" s="57">
        <v>120</v>
      </c>
      <c r="AK22" s="15">
        <f t="shared" si="6"/>
        <v>100</v>
      </c>
      <c r="AL22" s="89">
        <v>160</v>
      </c>
      <c r="AM22" s="6">
        <f t="shared" si="69"/>
        <v>105.26315789473684</v>
      </c>
      <c r="AN22" s="89">
        <v>145</v>
      </c>
      <c r="AO22" s="6">
        <f t="shared" si="38"/>
        <v>95.39473684210526</v>
      </c>
      <c r="AP22" s="54">
        <v>56</v>
      </c>
      <c r="AQ22" s="5">
        <v>38.095238095238095</v>
      </c>
      <c r="AR22" s="9">
        <v>61</v>
      </c>
      <c r="AS22" s="5">
        <f t="shared" si="7"/>
        <v>40.939597315436245</v>
      </c>
      <c r="AT22" s="9">
        <v>35</v>
      </c>
      <c r="AU22" s="5">
        <f t="shared" si="8"/>
        <v>28.925619834710741</v>
      </c>
      <c r="AV22" s="9">
        <v>21</v>
      </c>
      <c r="AW22" s="12">
        <f t="shared" si="9"/>
        <v>16.535433070866144</v>
      </c>
      <c r="AX22" s="9">
        <v>23</v>
      </c>
      <c r="AY22" s="15">
        <f t="shared" si="39"/>
        <v>19.166666666666668</v>
      </c>
      <c r="AZ22" s="89">
        <v>36</v>
      </c>
      <c r="BA22" s="6">
        <f t="shared" si="40"/>
        <v>23.684210526315788</v>
      </c>
      <c r="BB22" s="89">
        <v>51</v>
      </c>
      <c r="BC22" s="6">
        <f t="shared" si="41"/>
        <v>33.55263157894737</v>
      </c>
      <c r="BD22" s="54">
        <v>70</v>
      </c>
      <c r="BE22" s="5">
        <v>47.619047619047613</v>
      </c>
      <c r="BF22" s="9">
        <v>59</v>
      </c>
      <c r="BG22" s="5">
        <f t="shared" si="10"/>
        <v>39.597315436241608</v>
      </c>
      <c r="BH22" s="9">
        <v>28</v>
      </c>
      <c r="BI22" s="5">
        <f t="shared" si="11"/>
        <v>23.140495867768596</v>
      </c>
      <c r="BJ22" s="9">
        <v>29</v>
      </c>
      <c r="BK22" s="5">
        <f t="shared" si="12"/>
        <v>22.834645669291341</v>
      </c>
      <c r="BL22" s="10">
        <v>13</v>
      </c>
      <c r="BM22" s="60">
        <f t="shared" si="42"/>
        <v>10.833333333333334</v>
      </c>
      <c r="BN22" s="96">
        <v>20</v>
      </c>
      <c r="BO22" s="8">
        <f t="shared" si="43"/>
        <v>13.157894736842104</v>
      </c>
      <c r="BP22" s="96">
        <v>14</v>
      </c>
      <c r="BQ22" s="8">
        <f t="shared" si="44"/>
        <v>9.2105263157894726</v>
      </c>
      <c r="BR22" s="54">
        <v>17</v>
      </c>
      <c r="BS22" s="5">
        <v>11.564625850340136</v>
      </c>
      <c r="BT22" s="9">
        <v>19</v>
      </c>
      <c r="BU22" s="5">
        <f t="shared" si="13"/>
        <v>12.751677852348994</v>
      </c>
      <c r="BV22" s="9">
        <v>11</v>
      </c>
      <c r="BW22" s="5">
        <f t="shared" si="14"/>
        <v>9.0909090909090917</v>
      </c>
      <c r="BX22" s="9">
        <v>8</v>
      </c>
      <c r="BY22" s="5">
        <f t="shared" si="15"/>
        <v>6.2992125984251963</v>
      </c>
      <c r="BZ22" s="57">
        <v>2</v>
      </c>
      <c r="CA22" s="60">
        <f t="shared" si="45"/>
        <v>1.6666666666666667</v>
      </c>
      <c r="CB22" s="96">
        <v>12</v>
      </c>
      <c r="CC22" s="111">
        <f t="shared" si="46"/>
        <v>7.8947368421052628</v>
      </c>
      <c r="CD22" s="96">
        <v>12</v>
      </c>
      <c r="CE22" s="111">
        <f t="shared" si="47"/>
        <v>7.8947368421052628</v>
      </c>
      <c r="CF22" s="54">
        <v>39</v>
      </c>
      <c r="CG22" s="5">
        <v>26.530612244897959</v>
      </c>
      <c r="CH22" s="9">
        <v>46</v>
      </c>
      <c r="CI22" s="5">
        <f t="shared" si="16"/>
        <v>30.872483221476511</v>
      </c>
      <c r="CJ22" s="9">
        <v>65</v>
      </c>
      <c r="CK22" s="5">
        <f t="shared" si="17"/>
        <v>53.719008264462808</v>
      </c>
      <c r="CL22" s="9">
        <v>92</v>
      </c>
      <c r="CM22" s="5">
        <f t="shared" si="18"/>
        <v>72.440944881889763</v>
      </c>
      <c r="CN22" s="57">
        <v>84</v>
      </c>
      <c r="CO22" s="60">
        <f t="shared" si="48"/>
        <v>70</v>
      </c>
      <c r="CP22" s="100">
        <v>90</v>
      </c>
      <c r="CQ22" s="83">
        <f t="shared" si="49"/>
        <v>59.210526315789465</v>
      </c>
      <c r="CR22" s="100">
        <v>82</v>
      </c>
      <c r="CS22" s="83">
        <f t="shared" si="50"/>
        <v>53.94736842105263</v>
      </c>
      <c r="CT22" s="54">
        <v>5</v>
      </c>
      <c r="CU22" s="5">
        <v>3.4013605442176873</v>
      </c>
      <c r="CV22" s="9">
        <v>15</v>
      </c>
      <c r="CW22" s="5">
        <f t="shared" si="19"/>
        <v>10.067114093959731</v>
      </c>
      <c r="CX22" s="9">
        <v>1</v>
      </c>
      <c r="CY22" s="5">
        <f t="shared" si="20"/>
        <v>0.82644628099173556</v>
      </c>
      <c r="CZ22" s="9" t="s">
        <v>45</v>
      </c>
      <c r="DA22" s="5" t="s">
        <v>45</v>
      </c>
      <c r="DB22" s="122">
        <v>3</v>
      </c>
      <c r="DC22" s="8">
        <f t="shared" si="52"/>
        <v>1.9736842105263157</v>
      </c>
      <c r="DD22" s="122">
        <v>0</v>
      </c>
      <c r="DE22" s="8">
        <f t="shared" si="53"/>
        <v>0</v>
      </c>
      <c r="DF22" s="54">
        <v>2</v>
      </c>
      <c r="DG22" s="5">
        <f t="shared" si="21"/>
        <v>1.5748031496062991</v>
      </c>
      <c r="DH22" s="9" t="s">
        <v>45</v>
      </c>
      <c r="DI22" s="5" t="s">
        <v>45</v>
      </c>
      <c r="DJ22" s="9">
        <v>85</v>
      </c>
      <c r="DK22" s="5">
        <v>57.823129251700678</v>
      </c>
      <c r="DL22" s="9">
        <v>70</v>
      </c>
      <c r="DM22" s="5">
        <f t="shared" si="22"/>
        <v>46.979865771812079</v>
      </c>
      <c r="DN22" s="9">
        <v>43</v>
      </c>
      <c r="DO22" s="9">
        <f t="shared" si="23"/>
        <v>35.537190082644628</v>
      </c>
      <c r="DP22" s="9">
        <v>39</v>
      </c>
      <c r="DQ22" s="5">
        <f t="shared" si="24"/>
        <v>30.708661417322837</v>
      </c>
      <c r="DR22" s="57">
        <v>17</v>
      </c>
      <c r="DS22" s="60">
        <f t="shared" si="54"/>
        <v>14.166666666666666</v>
      </c>
      <c r="DT22" s="100">
        <v>50</v>
      </c>
      <c r="DU22" s="84">
        <f t="shared" si="55"/>
        <v>32.894736842105267</v>
      </c>
      <c r="DV22" s="100">
        <v>30</v>
      </c>
      <c r="DW22" s="84">
        <f t="shared" si="56"/>
        <v>19.736842105263158</v>
      </c>
      <c r="DX22" s="54">
        <v>2</v>
      </c>
      <c r="DY22" s="5">
        <v>1.3605442176870748</v>
      </c>
      <c r="DZ22" s="9">
        <v>3</v>
      </c>
      <c r="EA22" s="5">
        <f t="shared" si="71"/>
        <v>2.0134228187919461</v>
      </c>
      <c r="EB22" s="9">
        <v>5</v>
      </c>
      <c r="EC22" s="5">
        <f t="shared" si="26"/>
        <v>4.1322314049586781</v>
      </c>
      <c r="ED22" s="9">
        <v>3</v>
      </c>
      <c r="EE22" s="5">
        <f t="shared" si="27"/>
        <v>2.3622047244094486</v>
      </c>
      <c r="EF22" s="57">
        <v>3</v>
      </c>
      <c r="EG22" s="60">
        <f t="shared" si="57"/>
        <v>2.5</v>
      </c>
      <c r="EH22" s="96">
        <v>4</v>
      </c>
      <c r="EI22" s="8">
        <f t="shared" si="58"/>
        <v>2.6315789473684208</v>
      </c>
      <c r="EJ22" s="96">
        <v>3</v>
      </c>
      <c r="EK22" s="8">
        <f t="shared" si="59"/>
        <v>1.9736842105263157</v>
      </c>
      <c r="EL22" s="54">
        <v>8</v>
      </c>
      <c r="EM22" s="5">
        <v>5.4421768707482991</v>
      </c>
      <c r="EN22" s="9">
        <v>17</v>
      </c>
      <c r="EO22" s="5">
        <f t="shared" si="28"/>
        <v>11.409395973154362</v>
      </c>
      <c r="EP22" s="9">
        <v>42</v>
      </c>
      <c r="EQ22" s="5">
        <f t="shared" si="29"/>
        <v>34.710743801652896</v>
      </c>
      <c r="ER22" s="9">
        <v>53</v>
      </c>
      <c r="ES22" s="5">
        <f t="shared" si="30"/>
        <v>41.732283464566926</v>
      </c>
      <c r="ET22" s="57">
        <v>94</v>
      </c>
      <c r="EU22" s="60">
        <f t="shared" si="60"/>
        <v>78.333333333333329</v>
      </c>
      <c r="EV22" s="96">
        <v>85</v>
      </c>
      <c r="EW22" s="83">
        <f t="shared" si="61"/>
        <v>55.921052631578952</v>
      </c>
      <c r="EX22" s="96">
        <v>86</v>
      </c>
      <c r="EY22" s="83">
        <f t="shared" si="62"/>
        <v>56.578947368421048</v>
      </c>
      <c r="EZ22" s="54">
        <v>2</v>
      </c>
      <c r="FA22" s="5">
        <v>1.3605442176870748</v>
      </c>
      <c r="FB22" s="9">
        <v>2</v>
      </c>
      <c r="FC22" s="5">
        <f t="shared" ref="FC22:FC32" si="72">FB22/E22*100</f>
        <v>1.3422818791946309</v>
      </c>
      <c r="FD22" s="9">
        <v>1</v>
      </c>
      <c r="FE22" s="5">
        <f t="shared" si="31"/>
        <v>0.82644628099173556</v>
      </c>
      <c r="FF22" s="9" t="s">
        <v>45</v>
      </c>
      <c r="FG22" s="5" t="s">
        <v>45</v>
      </c>
      <c r="FH22" s="57">
        <v>4</v>
      </c>
      <c r="FI22" s="60">
        <f t="shared" si="63"/>
        <v>3.3333333333333335</v>
      </c>
      <c r="FJ22" s="96">
        <v>6</v>
      </c>
      <c r="FK22" s="8">
        <f t="shared" si="64"/>
        <v>3.9473684210526314</v>
      </c>
      <c r="FL22" s="96">
        <v>1</v>
      </c>
      <c r="FM22" s="8">
        <f t="shared" si="65"/>
        <v>0.6578947368421052</v>
      </c>
      <c r="FN22" s="54" t="s">
        <v>45</v>
      </c>
      <c r="FO22" s="5" t="s">
        <v>45</v>
      </c>
      <c r="FP22" s="74" t="s">
        <v>58</v>
      </c>
      <c r="FQ22" s="8" t="s">
        <v>58</v>
      </c>
      <c r="FR22" s="74" t="s">
        <v>58</v>
      </c>
      <c r="FS22" s="8" t="s">
        <v>58</v>
      </c>
      <c r="FT22" s="74" t="s">
        <v>58</v>
      </c>
      <c r="FU22" s="60" t="s">
        <v>58</v>
      </c>
      <c r="FV22" s="74" t="s">
        <v>58</v>
      </c>
      <c r="FW22" s="8" t="s">
        <v>58</v>
      </c>
      <c r="FX22" s="56" t="s">
        <v>58</v>
      </c>
      <c r="FY22" s="25" t="s">
        <v>58</v>
      </c>
      <c r="FZ22" s="56" t="s">
        <v>58</v>
      </c>
      <c r="GA22" s="25" t="s">
        <v>58</v>
      </c>
    </row>
    <row r="23" spans="1:183" s="2" customFormat="1" ht="15.75" x14ac:dyDescent="0.25">
      <c r="A23" s="20" t="s">
        <v>25</v>
      </c>
      <c r="B23" s="9">
        <v>164</v>
      </c>
      <c r="C23" s="17">
        <v>161</v>
      </c>
      <c r="D23" s="5">
        <f t="shared" si="0"/>
        <v>98.170731707317074</v>
      </c>
      <c r="E23" s="10">
        <v>145</v>
      </c>
      <c r="F23" s="17">
        <v>144</v>
      </c>
      <c r="G23" s="5">
        <f t="shared" si="33"/>
        <v>99.310344827586206</v>
      </c>
      <c r="H23" s="9">
        <v>140</v>
      </c>
      <c r="I23" s="17">
        <v>137</v>
      </c>
      <c r="J23" s="12">
        <f t="shared" si="34"/>
        <v>97.857142857142847</v>
      </c>
      <c r="K23" s="11">
        <v>158</v>
      </c>
      <c r="L23" s="40">
        <v>153</v>
      </c>
      <c r="M23" s="6">
        <f t="shared" si="35"/>
        <v>96.835443037974684</v>
      </c>
      <c r="N23" s="11">
        <v>137</v>
      </c>
      <c r="O23" s="40">
        <v>135</v>
      </c>
      <c r="P23" s="15">
        <f t="shared" si="67"/>
        <v>98.540145985401466</v>
      </c>
      <c r="Q23" s="9">
        <v>128</v>
      </c>
      <c r="R23" s="17">
        <v>120</v>
      </c>
      <c r="S23" s="15">
        <f t="shared" si="68"/>
        <v>93.75</v>
      </c>
      <c r="T23" s="89">
        <v>178</v>
      </c>
      <c r="U23" s="90">
        <v>165</v>
      </c>
      <c r="V23" s="5">
        <f t="shared" si="36"/>
        <v>92.696629213483149</v>
      </c>
      <c r="W23" s="89">
        <v>177</v>
      </c>
      <c r="X23" s="90">
        <v>154</v>
      </c>
      <c r="Y23" s="5">
        <f t="shared" si="37"/>
        <v>87.005649717514117</v>
      </c>
      <c r="Z23" s="54">
        <v>161</v>
      </c>
      <c r="AA23" s="5">
        <f t="shared" si="1"/>
        <v>98.170731707317074</v>
      </c>
      <c r="AB23" s="9">
        <v>144</v>
      </c>
      <c r="AC23" s="5">
        <f t="shared" si="2"/>
        <v>99.310344827586206</v>
      </c>
      <c r="AD23" s="9">
        <v>138</v>
      </c>
      <c r="AE23" s="5">
        <f t="shared" si="3"/>
        <v>98.571428571428584</v>
      </c>
      <c r="AF23" s="9">
        <v>153</v>
      </c>
      <c r="AG23" s="5">
        <f t="shared" si="4"/>
        <v>96.835443037974684</v>
      </c>
      <c r="AH23" s="9">
        <v>134</v>
      </c>
      <c r="AI23" s="5">
        <f t="shared" si="5"/>
        <v>97.810218978102199</v>
      </c>
      <c r="AJ23" s="57">
        <v>126</v>
      </c>
      <c r="AK23" s="15">
        <f t="shared" si="6"/>
        <v>98.4375</v>
      </c>
      <c r="AL23" s="89">
        <v>165</v>
      </c>
      <c r="AM23" s="6">
        <f t="shared" si="69"/>
        <v>100</v>
      </c>
      <c r="AN23" s="89">
        <v>163</v>
      </c>
      <c r="AO23" s="6">
        <f t="shared" si="38"/>
        <v>92.090395480225979</v>
      </c>
      <c r="AP23" s="54">
        <v>104</v>
      </c>
      <c r="AQ23" s="5">
        <v>63.414634146341463</v>
      </c>
      <c r="AR23" s="9">
        <v>81</v>
      </c>
      <c r="AS23" s="5">
        <f t="shared" si="7"/>
        <v>55.862068965517238</v>
      </c>
      <c r="AT23" s="9">
        <v>76</v>
      </c>
      <c r="AU23" s="5">
        <f t="shared" si="8"/>
        <v>54.285714285714285</v>
      </c>
      <c r="AV23" s="9">
        <v>71</v>
      </c>
      <c r="AW23" s="12">
        <f t="shared" si="9"/>
        <v>44.936708860759495</v>
      </c>
      <c r="AX23" s="9">
        <v>53</v>
      </c>
      <c r="AY23" s="15">
        <f t="shared" si="39"/>
        <v>41.40625</v>
      </c>
      <c r="AZ23" s="89">
        <v>45</v>
      </c>
      <c r="BA23" s="6">
        <f t="shared" si="40"/>
        <v>27.27272727272727</v>
      </c>
      <c r="BB23" s="89">
        <v>64</v>
      </c>
      <c r="BC23" s="6">
        <f t="shared" si="41"/>
        <v>36.158192090395481</v>
      </c>
      <c r="BD23" s="54">
        <v>35</v>
      </c>
      <c r="BE23" s="5">
        <v>21.341463414634145</v>
      </c>
      <c r="BF23" s="9">
        <v>31</v>
      </c>
      <c r="BG23" s="5">
        <f t="shared" si="10"/>
        <v>21.379310344827587</v>
      </c>
      <c r="BH23" s="9">
        <v>20</v>
      </c>
      <c r="BI23" s="5">
        <f t="shared" si="11"/>
        <v>14.285714285714285</v>
      </c>
      <c r="BJ23" s="9">
        <v>29</v>
      </c>
      <c r="BK23" s="5">
        <f t="shared" si="12"/>
        <v>18.354430379746837</v>
      </c>
      <c r="BL23" s="9">
        <v>15</v>
      </c>
      <c r="BM23" s="60">
        <f t="shared" si="42"/>
        <v>11.71875</v>
      </c>
      <c r="BN23" s="96">
        <v>14</v>
      </c>
      <c r="BO23" s="8">
        <f t="shared" si="43"/>
        <v>8.4848484848484862</v>
      </c>
      <c r="BP23" s="96">
        <v>12</v>
      </c>
      <c r="BQ23" s="8">
        <f t="shared" si="44"/>
        <v>6.7796610169491522</v>
      </c>
      <c r="BR23" s="54">
        <v>46</v>
      </c>
      <c r="BS23" s="5">
        <v>28.04878048780488</v>
      </c>
      <c r="BT23" s="9">
        <v>35</v>
      </c>
      <c r="BU23" s="5">
        <f t="shared" si="13"/>
        <v>24.137931034482758</v>
      </c>
      <c r="BV23" s="9">
        <v>30</v>
      </c>
      <c r="BW23" s="5">
        <f t="shared" si="14"/>
        <v>21.428571428571427</v>
      </c>
      <c r="BX23" s="9">
        <v>36</v>
      </c>
      <c r="BY23" s="5">
        <f t="shared" si="15"/>
        <v>22.784810126582279</v>
      </c>
      <c r="BZ23" s="57">
        <v>14</v>
      </c>
      <c r="CA23" s="60">
        <f t="shared" si="45"/>
        <v>10.9375</v>
      </c>
      <c r="CB23" s="96">
        <v>12</v>
      </c>
      <c r="CC23" s="111">
        <f t="shared" si="46"/>
        <v>7.2727272727272725</v>
      </c>
      <c r="CD23" s="96">
        <v>15</v>
      </c>
      <c r="CE23" s="111">
        <f t="shared" si="47"/>
        <v>8.4745762711864394</v>
      </c>
      <c r="CF23" s="54">
        <v>20</v>
      </c>
      <c r="CG23" s="5">
        <v>12.195121951219512</v>
      </c>
      <c r="CH23" s="9">
        <v>22</v>
      </c>
      <c r="CI23" s="5">
        <f t="shared" si="16"/>
        <v>15.172413793103448</v>
      </c>
      <c r="CJ23" s="9">
        <v>28</v>
      </c>
      <c r="CK23" s="5">
        <f t="shared" si="17"/>
        <v>20</v>
      </c>
      <c r="CL23" s="9">
        <v>58</v>
      </c>
      <c r="CM23" s="5">
        <f t="shared" si="18"/>
        <v>36.708860759493675</v>
      </c>
      <c r="CN23" s="57">
        <v>44</v>
      </c>
      <c r="CO23" s="60">
        <f t="shared" si="48"/>
        <v>34.375</v>
      </c>
      <c r="CP23" s="100">
        <v>90</v>
      </c>
      <c r="CQ23" s="83">
        <f t="shared" si="49"/>
        <v>54.54545454545454</v>
      </c>
      <c r="CR23" s="100">
        <v>83</v>
      </c>
      <c r="CS23" s="83">
        <f t="shared" si="50"/>
        <v>46.89265536723164</v>
      </c>
      <c r="CT23" s="54">
        <v>7</v>
      </c>
      <c r="CU23" s="5">
        <v>4.2682926829268295</v>
      </c>
      <c r="CV23" s="9">
        <v>5</v>
      </c>
      <c r="CW23" s="5">
        <f t="shared" si="19"/>
        <v>3.4482758620689653</v>
      </c>
      <c r="CX23" s="9">
        <v>4</v>
      </c>
      <c r="CY23" s="5">
        <f t="shared" si="20"/>
        <v>2.8571428571428572</v>
      </c>
      <c r="CZ23" s="74">
        <v>2</v>
      </c>
      <c r="DA23" s="8">
        <f t="shared" si="51"/>
        <v>1.5625</v>
      </c>
      <c r="DB23" s="121">
        <v>3</v>
      </c>
      <c r="DC23" s="8">
        <f t="shared" si="52"/>
        <v>1.8181818181818181</v>
      </c>
      <c r="DD23" s="121">
        <v>1</v>
      </c>
      <c r="DE23" s="8">
        <f t="shared" si="53"/>
        <v>0.56497175141242939</v>
      </c>
      <c r="DF23" s="54">
        <v>3</v>
      </c>
      <c r="DG23" s="5">
        <f t="shared" si="21"/>
        <v>1.89873417721519</v>
      </c>
      <c r="DH23" s="9" t="s">
        <v>45</v>
      </c>
      <c r="DI23" s="5" t="s">
        <v>45</v>
      </c>
      <c r="DJ23" s="9">
        <v>101</v>
      </c>
      <c r="DK23" s="5">
        <v>61.585365853658537</v>
      </c>
      <c r="DL23" s="9">
        <v>103</v>
      </c>
      <c r="DM23" s="5">
        <f t="shared" si="22"/>
        <v>71.034482758620683</v>
      </c>
      <c r="DN23" s="9">
        <v>95</v>
      </c>
      <c r="DO23" s="9">
        <f t="shared" si="23"/>
        <v>67.857142857142861</v>
      </c>
      <c r="DP23" s="9">
        <v>68</v>
      </c>
      <c r="DQ23" s="5">
        <f t="shared" si="24"/>
        <v>43.037974683544306</v>
      </c>
      <c r="DR23" s="57">
        <v>45</v>
      </c>
      <c r="DS23" s="60">
        <f t="shared" si="54"/>
        <v>35.15625</v>
      </c>
      <c r="DT23" s="100">
        <v>67</v>
      </c>
      <c r="DU23" s="84">
        <f t="shared" si="55"/>
        <v>40.606060606060609</v>
      </c>
      <c r="DV23" s="100">
        <v>57</v>
      </c>
      <c r="DW23" s="84">
        <f t="shared" si="56"/>
        <v>32.20338983050847</v>
      </c>
      <c r="DX23" s="54">
        <v>4</v>
      </c>
      <c r="DY23" s="5">
        <v>2.4390243902439024</v>
      </c>
      <c r="DZ23" s="9">
        <v>2</v>
      </c>
      <c r="EA23" s="5">
        <f t="shared" si="71"/>
        <v>1.3793103448275863</v>
      </c>
      <c r="EB23" s="9">
        <v>6</v>
      </c>
      <c r="EC23" s="5">
        <f t="shared" si="26"/>
        <v>4.2857142857142856</v>
      </c>
      <c r="ED23" s="9">
        <v>7</v>
      </c>
      <c r="EE23" s="5">
        <f t="shared" si="27"/>
        <v>4.4303797468354427</v>
      </c>
      <c r="EF23" s="57">
        <v>3</v>
      </c>
      <c r="EG23" s="60">
        <f t="shared" si="57"/>
        <v>2.34375</v>
      </c>
      <c r="EH23" s="96">
        <v>0</v>
      </c>
      <c r="EI23" s="8">
        <f t="shared" si="58"/>
        <v>0</v>
      </c>
      <c r="EJ23" s="96">
        <v>0</v>
      </c>
      <c r="EK23" s="8">
        <f t="shared" si="59"/>
        <v>0</v>
      </c>
      <c r="EL23" s="54">
        <v>5</v>
      </c>
      <c r="EM23" s="5">
        <v>3.0487804878048781</v>
      </c>
      <c r="EN23" s="9">
        <v>8</v>
      </c>
      <c r="EO23" s="5">
        <f t="shared" si="28"/>
        <v>5.5172413793103452</v>
      </c>
      <c r="EP23" s="9">
        <v>12</v>
      </c>
      <c r="EQ23" s="5">
        <f t="shared" si="29"/>
        <v>8.5714285714285712</v>
      </c>
      <c r="ER23" s="9">
        <v>33</v>
      </c>
      <c r="ES23" s="5">
        <f t="shared" si="30"/>
        <v>20.88607594936709</v>
      </c>
      <c r="ET23" s="57">
        <v>72</v>
      </c>
      <c r="EU23" s="60">
        <f t="shared" si="60"/>
        <v>56.25</v>
      </c>
      <c r="EV23" s="96">
        <v>92</v>
      </c>
      <c r="EW23" s="83">
        <f t="shared" si="61"/>
        <v>55.757575757575765</v>
      </c>
      <c r="EX23" s="96">
        <v>72</v>
      </c>
      <c r="EY23" s="83">
        <f t="shared" si="62"/>
        <v>40.677966101694921</v>
      </c>
      <c r="EZ23" s="54" t="s">
        <v>45</v>
      </c>
      <c r="FA23" s="5" t="s">
        <v>45</v>
      </c>
      <c r="FB23" s="9">
        <v>1</v>
      </c>
      <c r="FC23" s="5">
        <f t="shared" si="72"/>
        <v>0.68965517241379315</v>
      </c>
      <c r="FD23" s="9">
        <v>2</v>
      </c>
      <c r="FE23" s="5">
        <f t="shared" si="31"/>
        <v>1.4285714285714286</v>
      </c>
      <c r="FF23" s="9">
        <v>1</v>
      </c>
      <c r="FG23" s="5">
        <f>FF23/K23*100</f>
        <v>0.63291139240506333</v>
      </c>
      <c r="FH23" s="57">
        <v>2</v>
      </c>
      <c r="FI23" s="60">
        <f t="shared" si="63"/>
        <v>1.5625</v>
      </c>
      <c r="FJ23" s="96">
        <v>2</v>
      </c>
      <c r="FK23" s="8">
        <f t="shared" si="64"/>
        <v>1.2121212121212122</v>
      </c>
      <c r="FL23" s="96">
        <v>5</v>
      </c>
      <c r="FM23" s="8">
        <f t="shared" si="65"/>
        <v>2.8248587570621471</v>
      </c>
      <c r="FN23" s="54" t="s">
        <v>45</v>
      </c>
      <c r="FO23" s="5" t="s">
        <v>45</v>
      </c>
      <c r="FP23" s="74" t="s">
        <v>58</v>
      </c>
      <c r="FQ23" s="8" t="s">
        <v>58</v>
      </c>
      <c r="FR23" s="74" t="s">
        <v>58</v>
      </c>
      <c r="FS23" s="8" t="s">
        <v>58</v>
      </c>
      <c r="FT23" s="74" t="s">
        <v>58</v>
      </c>
      <c r="FU23" s="60" t="s">
        <v>58</v>
      </c>
      <c r="FV23" s="74" t="s">
        <v>58</v>
      </c>
      <c r="FW23" s="8" t="s">
        <v>58</v>
      </c>
      <c r="FX23" s="56" t="s">
        <v>58</v>
      </c>
      <c r="FY23" s="25" t="s">
        <v>58</v>
      </c>
      <c r="FZ23" s="56" t="s">
        <v>58</v>
      </c>
      <c r="GA23" s="25" t="s">
        <v>58</v>
      </c>
    </row>
    <row r="24" spans="1:183" s="2" customFormat="1" ht="15.75" x14ac:dyDescent="0.25">
      <c r="A24" s="20" t="s">
        <v>26</v>
      </c>
      <c r="B24" s="9">
        <v>443</v>
      </c>
      <c r="C24" s="17">
        <v>408</v>
      </c>
      <c r="D24" s="5">
        <f t="shared" si="0"/>
        <v>92.099322799097067</v>
      </c>
      <c r="E24" s="10">
        <v>446</v>
      </c>
      <c r="F24" s="17">
        <v>435</v>
      </c>
      <c r="G24" s="5">
        <f t="shared" si="33"/>
        <v>97.533632286995527</v>
      </c>
      <c r="H24" s="9">
        <v>438</v>
      </c>
      <c r="I24" s="17">
        <v>422</v>
      </c>
      <c r="J24" s="12">
        <f t="shared" si="34"/>
        <v>96.347031963470315</v>
      </c>
      <c r="K24" s="11">
        <v>483</v>
      </c>
      <c r="L24" s="40">
        <v>473</v>
      </c>
      <c r="M24" s="6">
        <f t="shared" si="35"/>
        <v>97.929606625258799</v>
      </c>
      <c r="N24" s="11">
        <v>468</v>
      </c>
      <c r="O24" s="40">
        <v>463</v>
      </c>
      <c r="P24" s="15">
        <f t="shared" si="67"/>
        <v>98.931623931623932</v>
      </c>
      <c r="Q24" s="9">
        <v>467</v>
      </c>
      <c r="R24" s="17">
        <v>449</v>
      </c>
      <c r="S24" s="15">
        <f t="shared" si="68"/>
        <v>96.145610278372601</v>
      </c>
      <c r="T24" s="89">
        <v>609</v>
      </c>
      <c r="U24" s="90">
        <v>537</v>
      </c>
      <c r="V24" s="5">
        <f t="shared" si="36"/>
        <v>88.177339901477836</v>
      </c>
      <c r="W24" s="89">
        <v>599</v>
      </c>
      <c r="X24" s="90">
        <v>515</v>
      </c>
      <c r="Y24" s="5">
        <f t="shared" si="37"/>
        <v>85.976627712854764</v>
      </c>
      <c r="Z24" s="54">
        <v>407</v>
      </c>
      <c r="AA24" s="5">
        <f t="shared" si="1"/>
        <v>91.873589164785557</v>
      </c>
      <c r="AB24" s="9">
        <v>436</v>
      </c>
      <c r="AC24" s="5">
        <f t="shared" si="2"/>
        <v>97.757847533632287</v>
      </c>
      <c r="AD24" s="9">
        <v>423</v>
      </c>
      <c r="AE24" s="5">
        <f t="shared" si="3"/>
        <v>96.575342465753423</v>
      </c>
      <c r="AF24" s="9">
        <v>473</v>
      </c>
      <c r="AG24" s="5">
        <f t="shared" si="4"/>
        <v>97.929606625258799</v>
      </c>
      <c r="AH24" s="9">
        <v>462</v>
      </c>
      <c r="AI24" s="5">
        <f t="shared" si="5"/>
        <v>98.71794871794873</v>
      </c>
      <c r="AJ24" s="57">
        <v>458</v>
      </c>
      <c r="AK24" s="15">
        <f t="shared" si="6"/>
        <v>98.072805139186286</v>
      </c>
      <c r="AL24" s="89">
        <v>558</v>
      </c>
      <c r="AM24" s="6">
        <f t="shared" si="69"/>
        <v>103.91061452513965</v>
      </c>
      <c r="AN24" s="89">
        <v>543</v>
      </c>
      <c r="AO24" s="6">
        <f t="shared" si="38"/>
        <v>90.651085141903181</v>
      </c>
      <c r="AP24" s="54">
        <v>137</v>
      </c>
      <c r="AQ24" s="5">
        <v>30.9255079006772</v>
      </c>
      <c r="AR24" s="9">
        <v>181</v>
      </c>
      <c r="AS24" s="5">
        <f t="shared" si="7"/>
        <v>40.582959641255606</v>
      </c>
      <c r="AT24" s="9">
        <v>113</v>
      </c>
      <c r="AU24" s="5">
        <f t="shared" si="8"/>
        <v>25.799086757990867</v>
      </c>
      <c r="AV24" s="9">
        <v>116</v>
      </c>
      <c r="AW24" s="12">
        <f t="shared" si="9"/>
        <v>24.016563146997928</v>
      </c>
      <c r="AX24" s="9">
        <v>114</v>
      </c>
      <c r="AY24" s="15">
        <f t="shared" si="39"/>
        <v>24.411134903640257</v>
      </c>
      <c r="AZ24" s="89">
        <v>138</v>
      </c>
      <c r="BA24" s="6">
        <f t="shared" si="40"/>
        <v>25.69832402234637</v>
      </c>
      <c r="BB24" s="89">
        <v>165</v>
      </c>
      <c r="BC24" s="6">
        <f t="shared" si="41"/>
        <v>27.545909849749584</v>
      </c>
      <c r="BD24" s="54">
        <v>72</v>
      </c>
      <c r="BE24" s="5">
        <v>16.252821670428894</v>
      </c>
      <c r="BF24" s="9">
        <v>56</v>
      </c>
      <c r="BG24" s="5">
        <f t="shared" si="10"/>
        <v>12.556053811659194</v>
      </c>
      <c r="BH24" s="9">
        <v>87</v>
      </c>
      <c r="BI24" s="5">
        <f t="shared" si="11"/>
        <v>19.863013698630137</v>
      </c>
      <c r="BJ24" s="9">
        <v>76</v>
      </c>
      <c r="BK24" s="5">
        <f t="shared" si="12"/>
        <v>15.734989648033126</v>
      </c>
      <c r="BL24" s="9">
        <v>32</v>
      </c>
      <c r="BM24" s="60">
        <f t="shared" si="42"/>
        <v>6.8522483940042829</v>
      </c>
      <c r="BN24" s="96">
        <v>36</v>
      </c>
      <c r="BO24" s="8">
        <f t="shared" si="43"/>
        <v>6.7039106145251397</v>
      </c>
      <c r="BP24" s="96">
        <v>34</v>
      </c>
      <c r="BQ24" s="8">
        <f t="shared" si="44"/>
        <v>5.6761268781302174</v>
      </c>
      <c r="BR24" s="54">
        <v>37</v>
      </c>
      <c r="BS24" s="5">
        <v>8.3521444695259603</v>
      </c>
      <c r="BT24" s="9">
        <v>53</v>
      </c>
      <c r="BU24" s="5">
        <f t="shared" si="13"/>
        <v>11.883408071748878</v>
      </c>
      <c r="BV24" s="9">
        <v>38</v>
      </c>
      <c r="BW24" s="5">
        <f t="shared" si="14"/>
        <v>8.6757990867579906</v>
      </c>
      <c r="BX24" s="9">
        <v>28</v>
      </c>
      <c r="BY24" s="5">
        <f t="shared" si="15"/>
        <v>5.7971014492753623</v>
      </c>
      <c r="BZ24" s="57">
        <v>34</v>
      </c>
      <c r="CA24" s="60">
        <f t="shared" si="45"/>
        <v>7.2805139186295502</v>
      </c>
      <c r="CB24" s="96">
        <v>41</v>
      </c>
      <c r="CC24" s="111">
        <f t="shared" si="46"/>
        <v>7.6350093109869652</v>
      </c>
      <c r="CD24" s="96">
        <v>24</v>
      </c>
      <c r="CE24" s="111">
        <f t="shared" si="47"/>
        <v>4.006677796327212</v>
      </c>
      <c r="CF24" s="54">
        <v>175</v>
      </c>
      <c r="CG24" s="5">
        <v>39.503386004514674</v>
      </c>
      <c r="CH24" s="9">
        <v>214</v>
      </c>
      <c r="CI24" s="5">
        <f t="shared" si="16"/>
        <v>47.982062780269061</v>
      </c>
      <c r="CJ24" s="9">
        <v>250</v>
      </c>
      <c r="CK24" s="5">
        <f t="shared" si="17"/>
        <v>57.077625570776256</v>
      </c>
      <c r="CL24" s="9">
        <v>268</v>
      </c>
      <c r="CM24" s="5">
        <f t="shared" si="18"/>
        <v>55.486542443064181</v>
      </c>
      <c r="CN24" s="57">
        <v>331</v>
      </c>
      <c r="CO24" s="60">
        <f t="shared" si="48"/>
        <v>70.877944325481806</v>
      </c>
      <c r="CP24" s="100">
        <v>359</v>
      </c>
      <c r="CQ24" s="83">
        <f t="shared" si="49"/>
        <v>66.852886405959026</v>
      </c>
      <c r="CR24" s="100">
        <v>363</v>
      </c>
      <c r="CS24" s="83">
        <f t="shared" si="50"/>
        <v>60.601001669449083</v>
      </c>
      <c r="CT24" s="54">
        <v>45</v>
      </c>
      <c r="CU24" s="5">
        <v>10.158013544018059</v>
      </c>
      <c r="CV24" s="9">
        <v>25</v>
      </c>
      <c r="CW24" s="5">
        <f t="shared" si="19"/>
        <v>5.6053811659192831</v>
      </c>
      <c r="CX24" s="9">
        <v>27</v>
      </c>
      <c r="CY24" s="5">
        <f t="shared" si="20"/>
        <v>6.1643835616438354</v>
      </c>
      <c r="CZ24" s="74">
        <v>6</v>
      </c>
      <c r="DA24" s="8">
        <f t="shared" si="51"/>
        <v>1.2847965738758029</v>
      </c>
      <c r="DB24" s="121">
        <v>15</v>
      </c>
      <c r="DC24" s="8">
        <f t="shared" si="52"/>
        <v>2.7932960893854748</v>
      </c>
      <c r="DD24" s="121">
        <v>6</v>
      </c>
      <c r="DE24" s="8">
        <f t="shared" si="53"/>
        <v>1.001669449081803</v>
      </c>
      <c r="DF24" s="54">
        <v>22</v>
      </c>
      <c r="DG24" s="5">
        <f t="shared" si="21"/>
        <v>4.5548654244306412</v>
      </c>
      <c r="DH24" s="9" t="s">
        <v>45</v>
      </c>
      <c r="DI24" s="5" t="s">
        <v>45</v>
      </c>
      <c r="DJ24" s="9">
        <v>257</v>
      </c>
      <c r="DK24" s="5">
        <v>58.013544018058695</v>
      </c>
      <c r="DL24" s="9">
        <v>190</v>
      </c>
      <c r="DM24" s="5">
        <f t="shared" si="22"/>
        <v>42.600896860986545</v>
      </c>
      <c r="DN24" s="9">
        <v>189</v>
      </c>
      <c r="DO24" s="9">
        <f t="shared" si="23"/>
        <v>43.150684931506852</v>
      </c>
      <c r="DP24" s="9">
        <v>231</v>
      </c>
      <c r="DQ24" s="5">
        <f t="shared" si="24"/>
        <v>47.826086956521742</v>
      </c>
      <c r="DR24" s="57">
        <v>166</v>
      </c>
      <c r="DS24" s="60">
        <f t="shared" si="54"/>
        <v>35.546038543897218</v>
      </c>
      <c r="DT24" s="100">
        <v>181</v>
      </c>
      <c r="DU24" s="84">
        <f t="shared" si="55"/>
        <v>33.70577281191806</v>
      </c>
      <c r="DV24" s="100">
        <v>143</v>
      </c>
      <c r="DW24" s="84">
        <f t="shared" si="56"/>
        <v>23.87312186978297</v>
      </c>
      <c r="DX24" s="54">
        <v>28</v>
      </c>
      <c r="DY24" s="5">
        <v>6.3205417607223477</v>
      </c>
      <c r="DZ24" s="9">
        <v>17</v>
      </c>
      <c r="EA24" s="5">
        <f t="shared" si="71"/>
        <v>3.811659192825112</v>
      </c>
      <c r="EB24" s="9">
        <v>11</v>
      </c>
      <c r="EC24" s="5">
        <f t="shared" si="26"/>
        <v>2.5114155251141552</v>
      </c>
      <c r="ED24" s="9">
        <v>10</v>
      </c>
      <c r="EE24" s="5">
        <f t="shared" si="27"/>
        <v>2.0703933747412009</v>
      </c>
      <c r="EF24" s="57">
        <v>5</v>
      </c>
      <c r="EG24" s="60">
        <f t="shared" si="57"/>
        <v>1.070663811563169</v>
      </c>
      <c r="EH24" s="96">
        <v>5</v>
      </c>
      <c r="EI24" s="8">
        <f t="shared" si="58"/>
        <v>0.93109869646182497</v>
      </c>
      <c r="EJ24" s="96">
        <v>6</v>
      </c>
      <c r="EK24" s="8">
        <f t="shared" si="59"/>
        <v>1.001669449081803</v>
      </c>
      <c r="EL24" s="54">
        <v>44</v>
      </c>
      <c r="EM24" s="5">
        <v>9.932279909706546</v>
      </c>
      <c r="EN24" s="9">
        <v>104</v>
      </c>
      <c r="EO24" s="5">
        <f t="shared" si="28"/>
        <v>23.318385650224215</v>
      </c>
      <c r="EP24" s="9">
        <v>109</v>
      </c>
      <c r="EQ24" s="5">
        <f t="shared" si="29"/>
        <v>24.885844748858446</v>
      </c>
      <c r="ER24" s="9">
        <v>175</v>
      </c>
      <c r="ES24" s="5">
        <f t="shared" si="30"/>
        <v>36.231884057971016</v>
      </c>
      <c r="ET24" s="57">
        <v>217</v>
      </c>
      <c r="EU24" s="60">
        <f t="shared" si="60"/>
        <v>46.466809421841546</v>
      </c>
      <c r="EV24" s="96">
        <v>277</v>
      </c>
      <c r="EW24" s="83">
        <f t="shared" si="61"/>
        <v>51.582867783985101</v>
      </c>
      <c r="EX24" s="96">
        <v>294</v>
      </c>
      <c r="EY24" s="83">
        <f t="shared" si="62"/>
        <v>49.081803005008346</v>
      </c>
      <c r="EZ24" s="54">
        <v>6</v>
      </c>
      <c r="FA24" s="5">
        <v>1.3544018058690745</v>
      </c>
      <c r="FB24" s="9">
        <v>11</v>
      </c>
      <c r="FC24" s="5">
        <f t="shared" si="72"/>
        <v>2.4663677130044843</v>
      </c>
      <c r="FD24" s="9">
        <v>2</v>
      </c>
      <c r="FE24" s="5">
        <f t="shared" si="31"/>
        <v>0.45662100456621002</v>
      </c>
      <c r="FF24" s="9">
        <v>10</v>
      </c>
      <c r="FG24" s="5">
        <f>FF24/K24*100</f>
        <v>2.0703933747412009</v>
      </c>
      <c r="FH24" s="57">
        <v>7</v>
      </c>
      <c r="FI24" s="60">
        <f t="shared" si="63"/>
        <v>1.4989293361884368</v>
      </c>
      <c r="FJ24" s="96">
        <v>13</v>
      </c>
      <c r="FK24" s="8">
        <f t="shared" si="64"/>
        <v>2.4208566108007448</v>
      </c>
      <c r="FL24" s="96">
        <v>12</v>
      </c>
      <c r="FM24" s="8">
        <f t="shared" si="65"/>
        <v>2.003338898163606</v>
      </c>
      <c r="FN24" s="54">
        <v>1</v>
      </c>
      <c r="FO24" s="5">
        <v>0.22573363431151239</v>
      </c>
      <c r="FP24" s="9">
        <v>1</v>
      </c>
      <c r="FQ24" s="5">
        <f>FP24/E24*100</f>
        <v>0.22421524663677131</v>
      </c>
      <c r="FR24" s="9">
        <v>2</v>
      </c>
      <c r="FS24" s="12">
        <f>FR24/H24*100</f>
        <v>0.45662100456621002</v>
      </c>
      <c r="FT24" s="74" t="s">
        <v>58</v>
      </c>
      <c r="FU24" s="60" t="s">
        <v>58</v>
      </c>
      <c r="FV24" s="74" t="s">
        <v>58</v>
      </c>
      <c r="FW24" s="8" t="s">
        <v>58</v>
      </c>
      <c r="FX24" s="56" t="s">
        <v>58</v>
      </c>
      <c r="FY24" s="25" t="s">
        <v>58</v>
      </c>
      <c r="FZ24" s="56" t="s">
        <v>58</v>
      </c>
      <c r="GA24" s="25" t="s">
        <v>58</v>
      </c>
    </row>
    <row r="25" spans="1:183" s="2" customFormat="1" ht="15.75" x14ac:dyDescent="0.25">
      <c r="A25" s="20" t="s">
        <v>27</v>
      </c>
      <c r="B25" s="9">
        <v>237</v>
      </c>
      <c r="C25" s="17">
        <v>232</v>
      </c>
      <c r="D25" s="5">
        <f t="shared" si="0"/>
        <v>97.890295358649794</v>
      </c>
      <c r="E25" s="10">
        <v>249</v>
      </c>
      <c r="F25" s="17">
        <v>247</v>
      </c>
      <c r="G25" s="5">
        <f t="shared" si="33"/>
        <v>99.196787148594382</v>
      </c>
      <c r="H25" s="9">
        <v>210</v>
      </c>
      <c r="I25" s="17">
        <v>210</v>
      </c>
      <c r="J25" s="12">
        <f t="shared" si="34"/>
        <v>100</v>
      </c>
      <c r="K25" s="11">
        <v>228</v>
      </c>
      <c r="L25" s="40">
        <v>228</v>
      </c>
      <c r="M25" s="6">
        <f t="shared" si="35"/>
        <v>100</v>
      </c>
      <c r="N25" s="11">
        <v>248</v>
      </c>
      <c r="O25" s="40">
        <v>242</v>
      </c>
      <c r="P25" s="15">
        <f t="shared" si="67"/>
        <v>97.58064516129032</v>
      </c>
      <c r="Q25" s="9">
        <v>210</v>
      </c>
      <c r="R25" s="17">
        <v>208</v>
      </c>
      <c r="S25" s="15">
        <f t="shared" si="68"/>
        <v>99.047619047619051</v>
      </c>
      <c r="T25" s="89">
        <v>227</v>
      </c>
      <c r="U25" s="90">
        <v>221</v>
      </c>
      <c r="V25" s="5">
        <f t="shared" si="36"/>
        <v>97.356828193832598</v>
      </c>
      <c r="W25" s="89">
        <v>248</v>
      </c>
      <c r="X25" s="90">
        <v>232</v>
      </c>
      <c r="Y25" s="5">
        <f t="shared" si="37"/>
        <v>93.548387096774192</v>
      </c>
      <c r="Z25" s="54">
        <v>232</v>
      </c>
      <c r="AA25" s="5">
        <f t="shared" si="1"/>
        <v>97.890295358649794</v>
      </c>
      <c r="AB25" s="9">
        <v>245</v>
      </c>
      <c r="AC25" s="5">
        <f t="shared" si="2"/>
        <v>98.393574297188763</v>
      </c>
      <c r="AD25" s="9">
        <v>210</v>
      </c>
      <c r="AE25" s="5">
        <f t="shared" si="3"/>
        <v>100</v>
      </c>
      <c r="AF25" s="9">
        <v>227</v>
      </c>
      <c r="AG25" s="5">
        <f t="shared" si="4"/>
        <v>99.561403508771932</v>
      </c>
      <c r="AH25" s="9">
        <v>245</v>
      </c>
      <c r="AI25" s="5">
        <f t="shared" si="5"/>
        <v>98.790322580645167</v>
      </c>
      <c r="AJ25" s="57">
        <v>210</v>
      </c>
      <c r="AK25" s="15">
        <f t="shared" si="6"/>
        <v>100</v>
      </c>
      <c r="AL25" s="89">
        <v>223</v>
      </c>
      <c r="AM25" s="6">
        <f t="shared" si="69"/>
        <v>100.90497737556561</v>
      </c>
      <c r="AN25" s="89">
        <v>234</v>
      </c>
      <c r="AO25" s="6">
        <f t="shared" si="38"/>
        <v>94.354838709677423</v>
      </c>
      <c r="AP25" s="54">
        <v>117</v>
      </c>
      <c r="AQ25" s="5">
        <v>49.367088607594937</v>
      </c>
      <c r="AR25" s="9">
        <v>130</v>
      </c>
      <c r="AS25" s="5">
        <f t="shared" si="7"/>
        <v>52.208835341365464</v>
      </c>
      <c r="AT25" s="9">
        <v>107</v>
      </c>
      <c r="AU25" s="5">
        <f t="shared" si="8"/>
        <v>50.952380952380949</v>
      </c>
      <c r="AV25" s="9">
        <v>106</v>
      </c>
      <c r="AW25" s="12">
        <f t="shared" si="9"/>
        <v>46.491228070175438</v>
      </c>
      <c r="AX25" s="9">
        <v>80</v>
      </c>
      <c r="AY25" s="15">
        <f t="shared" si="39"/>
        <v>38.095238095238095</v>
      </c>
      <c r="AZ25" s="89">
        <v>99</v>
      </c>
      <c r="BA25" s="6">
        <f t="shared" si="40"/>
        <v>44.796380090497742</v>
      </c>
      <c r="BB25" s="89">
        <v>124</v>
      </c>
      <c r="BC25" s="6">
        <f t="shared" si="41"/>
        <v>50</v>
      </c>
      <c r="BD25" s="54">
        <v>47</v>
      </c>
      <c r="BE25" s="5">
        <v>19.831223628691983</v>
      </c>
      <c r="BF25" s="9">
        <v>48</v>
      </c>
      <c r="BG25" s="5">
        <f t="shared" si="10"/>
        <v>19.277108433734941</v>
      </c>
      <c r="BH25" s="9">
        <v>31</v>
      </c>
      <c r="BI25" s="5">
        <f t="shared" si="11"/>
        <v>14.761904761904763</v>
      </c>
      <c r="BJ25" s="9">
        <v>46</v>
      </c>
      <c r="BK25" s="5">
        <f t="shared" si="12"/>
        <v>20.175438596491226</v>
      </c>
      <c r="BL25" s="9">
        <v>25</v>
      </c>
      <c r="BM25" s="60">
        <f t="shared" si="42"/>
        <v>11.904761904761903</v>
      </c>
      <c r="BN25" s="96">
        <v>21</v>
      </c>
      <c r="BO25" s="8">
        <f t="shared" si="43"/>
        <v>9.502262443438914</v>
      </c>
      <c r="BP25" s="96">
        <v>21</v>
      </c>
      <c r="BQ25" s="8">
        <f t="shared" si="44"/>
        <v>8.4677419354838701</v>
      </c>
      <c r="BR25" s="54">
        <v>57</v>
      </c>
      <c r="BS25" s="5">
        <v>24.050632911392405</v>
      </c>
      <c r="BT25" s="9">
        <v>67</v>
      </c>
      <c r="BU25" s="5">
        <f t="shared" si="13"/>
        <v>26.907630522088354</v>
      </c>
      <c r="BV25" s="9">
        <v>46</v>
      </c>
      <c r="BW25" s="5">
        <f t="shared" si="14"/>
        <v>21.904761904761905</v>
      </c>
      <c r="BX25" s="9">
        <v>44</v>
      </c>
      <c r="BY25" s="5">
        <f t="shared" si="15"/>
        <v>19.298245614035086</v>
      </c>
      <c r="BZ25" s="57">
        <v>39</v>
      </c>
      <c r="CA25" s="60">
        <f t="shared" si="45"/>
        <v>18.571428571428573</v>
      </c>
      <c r="CB25" s="96">
        <v>17</v>
      </c>
      <c r="CC25" s="111">
        <f t="shared" si="46"/>
        <v>7.6923076923076925</v>
      </c>
      <c r="CD25" s="96">
        <v>48</v>
      </c>
      <c r="CE25" s="111">
        <f t="shared" si="47"/>
        <v>19.35483870967742</v>
      </c>
      <c r="CF25" s="54">
        <v>36</v>
      </c>
      <c r="CG25" s="5">
        <v>15.18987341772152</v>
      </c>
      <c r="CH25" s="9">
        <v>68</v>
      </c>
      <c r="CI25" s="5">
        <f t="shared" si="16"/>
        <v>27.309236947791167</v>
      </c>
      <c r="CJ25" s="9">
        <v>81</v>
      </c>
      <c r="CK25" s="5">
        <f t="shared" si="17"/>
        <v>38.571428571428577</v>
      </c>
      <c r="CL25" s="9">
        <v>110</v>
      </c>
      <c r="CM25" s="5">
        <f t="shared" si="18"/>
        <v>48.245614035087719</v>
      </c>
      <c r="CN25" s="57">
        <v>125</v>
      </c>
      <c r="CO25" s="60">
        <f t="shared" si="48"/>
        <v>59.523809523809526</v>
      </c>
      <c r="CP25" s="100">
        <v>145</v>
      </c>
      <c r="CQ25" s="83">
        <f t="shared" si="49"/>
        <v>65.610859728506782</v>
      </c>
      <c r="CR25" s="100">
        <v>109</v>
      </c>
      <c r="CS25" s="83">
        <f t="shared" si="50"/>
        <v>43.951612903225808</v>
      </c>
      <c r="CT25" s="54">
        <v>25</v>
      </c>
      <c r="CU25" s="5">
        <v>10.548523206751055</v>
      </c>
      <c r="CV25" s="9">
        <v>19</v>
      </c>
      <c r="CW25" s="5">
        <f t="shared" si="19"/>
        <v>7.6305220883534144</v>
      </c>
      <c r="CX25" s="9">
        <v>9</v>
      </c>
      <c r="CY25" s="5">
        <f t="shared" si="20"/>
        <v>4.2857142857142856</v>
      </c>
      <c r="CZ25" s="74">
        <v>6</v>
      </c>
      <c r="DA25" s="8">
        <f t="shared" si="51"/>
        <v>2.8571428571428572</v>
      </c>
      <c r="DB25" s="121">
        <v>7</v>
      </c>
      <c r="DC25" s="8">
        <f t="shared" si="52"/>
        <v>3.1674208144796379</v>
      </c>
      <c r="DD25" s="121">
        <v>4</v>
      </c>
      <c r="DE25" s="8">
        <f t="shared" si="53"/>
        <v>1.6129032258064515</v>
      </c>
      <c r="DF25" s="54">
        <v>11</v>
      </c>
      <c r="DG25" s="5">
        <f t="shared" si="21"/>
        <v>4.8245614035087714</v>
      </c>
      <c r="DH25" s="9" t="s">
        <v>45</v>
      </c>
      <c r="DI25" s="5" t="s">
        <v>45</v>
      </c>
      <c r="DJ25" s="9">
        <v>118</v>
      </c>
      <c r="DK25" s="5">
        <v>49.789029535864984</v>
      </c>
      <c r="DL25" s="9">
        <v>65</v>
      </c>
      <c r="DM25" s="5">
        <f t="shared" si="22"/>
        <v>26.104417670682732</v>
      </c>
      <c r="DN25" s="9">
        <v>59</v>
      </c>
      <c r="DO25" s="9">
        <f t="shared" si="23"/>
        <v>28.095238095238095</v>
      </c>
      <c r="DP25" s="9">
        <v>47</v>
      </c>
      <c r="DQ25" s="5">
        <f t="shared" si="24"/>
        <v>20.614035087719298</v>
      </c>
      <c r="DR25" s="57">
        <v>79</v>
      </c>
      <c r="DS25" s="60">
        <f t="shared" si="54"/>
        <v>37.61904761904762</v>
      </c>
      <c r="DT25" s="100">
        <v>69</v>
      </c>
      <c r="DU25" s="84">
        <f t="shared" si="55"/>
        <v>31.221719457013574</v>
      </c>
      <c r="DV25" s="100">
        <v>51</v>
      </c>
      <c r="DW25" s="84">
        <f t="shared" si="56"/>
        <v>20.56451612903226</v>
      </c>
      <c r="DX25" s="54">
        <v>12</v>
      </c>
      <c r="DY25" s="5">
        <v>5.0632911392405067</v>
      </c>
      <c r="DZ25" s="9">
        <v>12</v>
      </c>
      <c r="EA25" s="5">
        <f t="shared" si="71"/>
        <v>4.8192771084337354</v>
      </c>
      <c r="EB25" s="9">
        <v>6</v>
      </c>
      <c r="EC25" s="5">
        <f t="shared" si="26"/>
        <v>2.8571428571428572</v>
      </c>
      <c r="ED25" s="9">
        <v>6</v>
      </c>
      <c r="EE25" s="5">
        <f t="shared" si="27"/>
        <v>2.6315789473684208</v>
      </c>
      <c r="EF25" s="57">
        <v>4</v>
      </c>
      <c r="EG25" s="60">
        <f t="shared" si="57"/>
        <v>1.9047619047619049</v>
      </c>
      <c r="EH25" s="96">
        <v>1</v>
      </c>
      <c r="EI25" s="8">
        <f t="shared" si="58"/>
        <v>0.45248868778280549</v>
      </c>
      <c r="EJ25" s="96">
        <v>3</v>
      </c>
      <c r="EK25" s="8">
        <f t="shared" si="59"/>
        <v>1.2096774193548387</v>
      </c>
      <c r="EL25" s="54">
        <v>10</v>
      </c>
      <c r="EM25" s="5">
        <v>4.2194092827004219</v>
      </c>
      <c r="EN25" s="9">
        <v>26</v>
      </c>
      <c r="EO25" s="5">
        <f t="shared" si="28"/>
        <v>10.441767068273093</v>
      </c>
      <c r="EP25" s="9">
        <v>43</v>
      </c>
      <c r="EQ25" s="5">
        <f t="shared" si="29"/>
        <v>20.476190476190474</v>
      </c>
      <c r="ER25" s="9">
        <v>56</v>
      </c>
      <c r="ES25" s="5">
        <f t="shared" si="30"/>
        <v>24.561403508771928</v>
      </c>
      <c r="ET25" s="57">
        <v>50</v>
      </c>
      <c r="EU25" s="60">
        <f t="shared" si="60"/>
        <v>23.809523809523807</v>
      </c>
      <c r="EV25" s="96">
        <v>74</v>
      </c>
      <c r="EW25" s="83">
        <f t="shared" si="61"/>
        <v>33.484162895927597</v>
      </c>
      <c r="EX25" s="96">
        <v>81</v>
      </c>
      <c r="EY25" s="83">
        <f t="shared" si="62"/>
        <v>32.661290322580641</v>
      </c>
      <c r="EZ25" s="54">
        <v>4</v>
      </c>
      <c r="FA25" s="5">
        <v>1.6877637130801686</v>
      </c>
      <c r="FB25" s="9">
        <v>7</v>
      </c>
      <c r="FC25" s="5">
        <f t="shared" si="72"/>
        <v>2.8112449799196786</v>
      </c>
      <c r="FD25" s="9">
        <v>3</v>
      </c>
      <c r="FE25" s="5">
        <f t="shared" si="31"/>
        <v>1.4285714285714286</v>
      </c>
      <c r="FF25" s="9">
        <v>5</v>
      </c>
      <c r="FG25" s="5">
        <f>FF25/K25*100</f>
        <v>2.1929824561403506</v>
      </c>
      <c r="FH25" s="57">
        <v>10</v>
      </c>
      <c r="FI25" s="60">
        <f t="shared" si="63"/>
        <v>4.7619047619047619</v>
      </c>
      <c r="FJ25" s="96">
        <v>8</v>
      </c>
      <c r="FK25" s="8">
        <f t="shared" si="64"/>
        <v>3.6199095022624439</v>
      </c>
      <c r="FL25" s="96">
        <v>12</v>
      </c>
      <c r="FM25" s="8">
        <f t="shared" si="65"/>
        <v>4.838709677419355</v>
      </c>
      <c r="FN25" s="54" t="s">
        <v>45</v>
      </c>
      <c r="FO25" s="5" t="s">
        <v>45</v>
      </c>
      <c r="FP25" s="74" t="s">
        <v>58</v>
      </c>
      <c r="FQ25" s="8" t="s">
        <v>58</v>
      </c>
      <c r="FR25" s="74" t="s">
        <v>58</v>
      </c>
      <c r="FS25" s="8" t="s">
        <v>58</v>
      </c>
      <c r="FT25" s="74" t="s">
        <v>58</v>
      </c>
      <c r="FU25" s="60" t="s">
        <v>58</v>
      </c>
      <c r="FV25" s="74" t="s">
        <v>58</v>
      </c>
      <c r="FW25" s="8" t="s">
        <v>58</v>
      </c>
      <c r="FX25" s="56" t="s">
        <v>58</v>
      </c>
      <c r="FY25" s="25" t="s">
        <v>58</v>
      </c>
      <c r="FZ25" s="56" t="s">
        <v>58</v>
      </c>
      <c r="GA25" s="25" t="s">
        <v>58</v>
      </c>
    </row>
    <row r="26" spans="1:183" s="2" customFormat="1" ht="15.75" x14ac:dyDescent="0.25">
      <c r="A26" s="21" t="s">
        <v>28</v>
      </c>
      <c r="B26" s="9">
        <v>89</v>
      </c>
      <c r="C26" s="17">
        <v>87</v>
      </c>
      <c r="D26" s="5">
        <f t="shared" si="0"/>
        <v>97.752808988764045</v>
      </c>
      <c r="E26" s="10">
        <v>106</v>
      </c>
      <c r="F26" s="17">
        <v>106</v>
      </c>
      <c r="G26" s="5">
        <f t="shared" si="33"/>
        <v>100</v>
      </c>
      <c r="H26" s="9">
        <v>96</v>
      </c>
      <c r="I26" s="17">
        <v>95</v>
      </c>
      <c r="J26" s="12">
        <f t="shared" si="34"/>
        <v>98.958333333333343</v>
      </c>
      <c r="K26" s="11">
        <v>98</v>
      </c>
      <c r="L26" s="40">
        <v>95</v>
      </c>
      <c r="M26" s="6">
        <f t="shared" si="35"/>
        <v>96.938775510204081</v>
      </c>
      <c r="N26" s="11">
        <v>77</v>
      </c>
      <c r="O26" s="40">
        <v>74</v>
      </c>
      <c r="P26" s="15">
        <f t="shared" si="67"/>
        <v>96.103896103896105</v>
      </c>
      <c r="Q26" s="9">
        <v>71</v>
      </c>
      <c r="R26" s="17">
        <v>68</v>
      </c>
      <c r="S26" s="15">
        <f t="shared" si="68"/>
        <v>95.774647887323937</v>
      </c>
      <c r="T26" s="89">
        <v>111</v>
      </c>
      <c r="U26" s="90">
        <v>102</v>
      </c>
      <c r="V26" s="5">
        <f t="shared" si="36"/>
        <v>91.891891891891902</v>
      </c>
      <c r="W26" s="89">
        <v>113</v>
      </c>
      <c r="X26" s="90">
        <v>98</v>
      </c>
      <c r="Y26" s="5">
        <f t="shared" si="37"/>
        <v>86.725663716814154</v>
      </c>
      <c r="Z26" s="54">
        <v>87</v>
      </c>
      <c r="AA26" s="5">
        <f t="shared" si="1"/>
        <v>97.752808988764045</v>
      </c>
      <c r="AB26" s="9">
        <v>106</v>
      </c>
      <c r="AC26" s="5">
        <f t="shared" si="2"/>
        <v>100</v>
      </c>
      <c r="AD26" s="9">
        <v>89</v>
      </c>
      <c r="AE26" s="5">
        <f t="shared" si="3"/>
        <v>92.708333333333343</v>
      </c>
      <c r="AF26" s="9">
        <v>94</v>
      </c>
      <c r="AG26" s="5">
        <f t="shared" si="4"/>
        <v>95.918367346938766</v>
      </c>
      <c r="AH26" s="9">
        <v>70</v>
      </c>
      <c r="AI26" s="5">
        <f t="shared" si="5"/>
        <v>90.909090909090907</v>
      </c>
      <c r="AJ26" s="57">
        <v>70</v>
      </c>
      <c r="AK26" s="15">
        <f t="shared" si="6"/>
        <v>98.591549295774655</v>
      </c>
      <c r="AL26" s="89">
        <v>105</v>
      </c>
      <c r="AM26" s="6">
        <f t="shared" si="69"/>
        <v>102.94117647058823</v>
      </c>
      <c r="AN26" s="89">
        <v>104</v>
      </c>
      <c r="AO26" s="6">
        <f t="shared" si="38"/>
        <v>92.035398230088489</v>
      </c>
      <c r="AP26" s="54">
        <v>29</v>
      </c>
      <c r="AQ26" s="5">
        <v>32.584269662921351</v>
      </c>
      <c r="AR26" s="9">
        <v>46</v>
      </c>
      <c r="AS26" s="5">
        <f t="shared" si="7"/>
        <v>43.39622641509434</v>
      </c>
      <c r="AT26" s="9">
        <v>40</v>
      </c>
      <c r="AU26" s="5">
        <f t="shared" si="8"/>
        <v>41.666666666666671</v>
      </c>
      <c r="AV26" s="9">
        <v>39</v>
      </c>
      <c r="AW26" s="12">
        <f t="shared" si="9"/>
        <v>39.795918367346935</v>
      </c>
      <c r="AX26" s="9">
        <v>21</v>
      </c>
      <c r="AY26" s="15">
        <f t="shared" si="39"/>
        <v>29.577464788732392</v>
      </c>
      <c r="AZ26" s="89">
        <v>32</v>
      </c>
      <c r="BA26" s="6">
        <f t="shared" si="40"/>
        <v>31.372549019607842</v>
      </c>
      <c r="BB26" s="89">
        <v>47</v>
      </c>
      <c r="BC26" s="6">
        <f t="shared" si="41"/>
        <v>41.592920353982301</v>
      </c>
      <c r="BD26" s="54">
        <v>11</v>
      </c>
      <c r="BE26" s="5">
        <v>12.359550561797752</v>
      </c>
      <c r="BF26" s="9">
        <v>24</v>
      </c>
      <c r="BG26" s="5">
        <f t="shared" si="10"/>
        <v>22.641509433962266</v>
      </c>
      <c r="BH26" s="9">
        <v>14</v>
      </c>
      <c r="BI26" s="5">
        <f t="shared" si="11"/>
        <v>14.583333333333334</v>
      </c>
      <c r="BJ26" s="9">
        <v>11</v>
      </c>
      <c r="BK26" s="5">
        <f t="shared" si="12"/>
        <v>11.224489795918368</v>
      </c>
      <c r="BL26" s="9">
        <v>5</v>
      </c>
      <c r="BM26" s="60">
        <f t="shared" si="42"/>
        <v>7.042253521126761</v>
      </c>
      <c r="BN26" s="96">
        <v>6</v>
      </c>
      <c r="BO26" s="8">
        <f t="shared" si="43"/>
        <v>5.8823529411764701</v>
      </c>
      <c r="BP26" s="96">
        <v>2</v>
      </c>
      <c r="BQ26" s="8">
        <f t="shared" si="44"/>
        <v>1.7699115044247788</v>
      </c>
      <c r="BR26" s="54">
        <v>15</v>
      </c>
      <c r="BS26" s="5">
        <v>16.853932584269664</v>
      </c>
      <c r="BT26" s="9">
        <v>10</v>
      </c>
      <c r="BU26" s="5">
        <f t="shared" si="13"/>
        <v>9.433962264150944</v>
      </c>
      <c r="BV26" s="9">
        <v>11</v>
      </c>
      <c r="BW26" s="5">
        <f t="shared" si="14"/>
        <v>11.458333333333332</v>
      </c>
      <c r="BX26" s="9">
        <v>12</v>
      </c>
      <c r="BY26" s="5">
        <f t="shared" si="15"/>
        <v>12.244897959183673</v>
      </c>
      <c r="BZ26" s="57">
        <v>2</v>
      </c>
      <c r="CA26" s="60">
        <f t="shared" si="45"/>
        <v>2.8169014084507045</v>
      </c>
      <c r="CB26" s="96">
        <v>10</v>
      </c>
      <c r="CC26" s="111">
        <f t="shared" si="46"/>
        <v>9.8039215686274517</v>
      </c>
      <c r="CD26" s="96">
        <v>9</v>
      </c>
      <c r="CE26" s="111">
        <f t="shared" si="47"/>
        <v>7.9646017699115044</v>
      </c>
      <c r="CF26" s="54">
        <v>26</v>
      </c>
      <c r="CG26" s="5">
        <v>29.213483146067414</v>
      </c>
      <c r="CH26" s="9">
        <v>24</v>
      </c>
      <c r="CI26" s="5">
        <f t="shared" si="16"/>
        <v>22.641509433962266</v>
      </c>
      <c r="CJ26" s="9">
        <v>24</v>
      </c>
      <c r="CK26" s="5">
        <f t="shared" si="17"/>
        <v>25</v>
      </c>
      <c r="CL26" s="9">
        <v>29</v>
      </c>
      <c r="CM26" s="5">
        <f t="shared" si="18"/>
        <v>29.591836734693878</v>
      </c>
      <c r="CN26" s="57">
        <v>31</v>
      </c>
      <c r="CO26" s="60">
        <f t="shared" si="48"/>
        <v>43.661971830985912</v>
      </c>
      <c r="CP26" s="100">
        <v>39</v>
      </c>
      <c r="CQ26" s="83">
        <f t="shared" si="49"/>
        <v>38.235294117647058</v>
      </c>
      <c r="CR26" s="100">
        <v>36</v>
      </c>
      <c r="CS26" s="83">
        <f t="shared" si="50"/>
        <v>31.858407079646017</v>
      </c>
      <c r="CT26" s="54">
        <v>17</v>
      </c>
      <c r="CU26" s="5">
        <v>19.101123595505616</v>
      </c>
      <c r="CV26" s="9">
        <v>5</v>
      </c>
      <c r="CW26" s="5">
        <f t="shared" si="19"/>
        <v>4.716981132075472</v>
      </c>
      <c r="CX26" s="9">
        <v>7</v>
      </c>
      <c r="CY26" s="5">
        <f t="shared" si="20"/>
        <v>7.291666666666667</v>
      </c>
      <c r="CZ26" s="74">
        <v>3</v>
      </c>
      <c r="DA26" s="8">
        <f t="shared" si="51"/>
        <v>4.225352112676056</v>
      </c>
      <c r="DB26" s="121">
        <v>8</v>
      </c>
      <c r="DC26" s="8">
        <f t="shared" si="52"/>
        <v>7.8431372549019605</v>
      </c>
      <c r="DD26" s="121">
        <v>6</v>
      </c>
      <c r="DE26" s="8">
        <f t="shared" si="53"/>
        <v>5.3097345132743365</v>
      </c>
      <c r="DF26" s="54">
        <v>5</v>
      </c>
      <c r="DG26" s="5">
        <f t="shared" si="21"/>
        <v>5.1020408163265305</v>
      </c>
      <c r="DH26" s="9" t="s">
        <v>45</v>
      </c>
      <c r="DI26" s="5" t="s">
        <v>45</v>
      </c>
      <c r="DJ26" s="9">
        <v>52</v>
      </c>
      <c r="DK26" s="5">
        <v>58.426966292134829</v>
      </c>
      <c r="DL26" s="9">
        <v>53</v>
      </c>
      <c r="DM26" s="5">
        <f t="shared" si="22"/>
        <v>50</v>
      </c>
      <c r="DN26" s="9">
        <v>45</v>
      </c>
      <c r="DO26" s="9">
        <f t="shared" si="23"/>
        <v>46.875</v>
      </c>
      <c r="DP26" s="9">
        <v>38</v>
      </c>
      <c r="DQ26" s="5">
        <f t="shared" si="24"/>
        <v>38.775510204081634</v>
      </c>
      <c r="DR26" s="57">
        <v>34</v>
      </c>
      <c r="DS26" s="60">
        <f t="shared" si="54"/>
        <v>47.887323943661968</v>
      </c>
      <c r="DT26" s="100">
        <v>50</v>
      </c>
      <c r="DU26" s="84">
        <f t="shared" si="55"/>
        <v>49.019607843137251</v>
      </c>
      <c r="DV26" s="100">
        <v>49</v>
      </c>
      <c r="DW26" s="84">
        <f t="shared" si="56"/>
        <v>43.362831858407077</v>
      </c>
      <c r="DX26" s="54">
        <v>1</v>
      </c>
      <c r="DY26" s="5">
        <v>1.1235955056179776</v>
      </c>
      <c r="DZ26" s="9">
        <v>1</v>
      </c>
      <c r="EA26" s="5">
        <f t="shared" si="71"/>
        <v>0.94339622641509435</v>
      </c>
      <c r="EB26" s="9" t="s">
        <v>45</v>
      </c>
      <c r="EC26" s="5" t="s">
        <v>45</v>
      </c>
      <c r="ED26" s="9" t="s">
        <v>45</v>
      </c>
      <c r="EE26" s="5" t="s">
        <v>45</v>
      </c>
      <c r="EF26" s="57">
        <v>1</v>
      </c>
      <c r="EG26" s="60">
        <f t="shared" si="57"/>
        <v>1.4084507042253522</v>
      </c>
      <c r="EH26" s="96">
        <v>1</v>
      </c>
      <c r="EI26" s="8">
        <f t="shared" si="58"/>
        <v>0.98039215686274506</v>
      </c>
      <c r="EJ26" s="96">
        <v>0</v>
      </c>
      <c r="EK26" s="8">
        <f t="shared" si="59"/>
        <v>0</v>
      </c>
      <c r="EL26" s="54">
        <v>16</v>
      </c>
      <c r="EM26" s="5">
        <v>17.977528089887642</v>
      </c>
      <c r="EN26" s="9">
        <v>37</v>
      </c>
      <c r="EO26" s="5">
        <f t="shared" si="28"/>
        <v>34.905660377358487</v>
      </c>
      <c r="EP26" s="9">
        <v>34</v>
      </c>
      <c r="EQ26" s="5">
        <f t="shared" si="29"/>
        <v>35.416666666666671</v>
      </c>
      <c r="ER26" s="9">
        <v>48</v>
      </c>
      <c r="ES26" s="5">
        <f t="shared" si="30"/>
        <v>48.979591836734691</v>
      </c>
      <c r="ET26" s="57">
        <v>38</v>
      </c>
      <c r="EU26" s="60">
        <f t="shared" si="60"/>
        <v>53.521126760563376</v>
      </c>
      <c r="EV26" s="96">
        <v>52</v>
      </c>
      <c r="EW26" s="83">
        <f t="shared" si="61"/>
        <v>50.980392156862742</v>
      </c>
      <c r="EX26" s="96">
        <v>45</v>
      </c>
      <c r="EY26" s="83">
        <f t="shared" si="62"/>
        <v>39.823008849557525</v>
      </c>
      <c r="EZ26" s="54">
        <v>3</v>
      </c>
      <c r="FA26" s="5">
        <v>3.3707865168539324</v>
      </c>
      <c r="FB26" s="9">
        <v>5</v>
      </c>
      <c r="FC26" s="5">
        <f t="shared" si="72"/>
        <v>4.716981132075472</v>
      </c>
      <c r="FD26" s="9">
        <v>1</v>
      </c>
      <c r="FE26" s="5">
        <f t="shared" si="31"/>
        <v>1.0416666666666665</v>
      </c>
      <c r="FF26" s="9" t="s">
        <v>45</v>
      </c>
      <c r="FG26" s="5" t="s">
        <v>45</v>
      </c>
      <c r="FH26" s="57">
        <v>4</v>
      </c>
      <c r="FI26" s="60">
        <f t="shared" si="63"/>
        <v>5.6338028169014089</v>
      </c>
      <c r="FJ26" s="96">
        <v>6</v>
      </c>
      <c r="FK26" s="8">
        <f t="shared" si="64"/>
        <v>5.8823529411764701</v>
      </c>
      <c r="FL26" s="96">
        <v>4</v>
      </c>
      <c r="FM26" s="8">
        <f t="shared" si="65"/>
        <v>3.5398230088495577</v>
      </c>
      <c r="FN26" s="54" t="s">
        <v>45</v>
      </c>
      <c r="FO26" s="5" t="s">
        <v>45</v>
      </c>
      <c r="FP26" s="74" t="s">
        <v>58</v>
      </c>
      <c r="FQ26" s="8" t="s">
        <v>58</v>
      </c>
      <c r="FR26" s="74" t="s">
        <v>58</v>
      </c>
      <c r="FS26" s="8" t="s">
        <v>58</v>
      </c>
      <c r="FT26" s="74" t="s">
        <v>58</v>
      </c>
      <c r="FU26" s="60" t="s">
        <v>58</v>
      </c>
      <c r="FV26" s="74" t="s">
        <v>58</v>
      </c>
      <c r="FW26" s="8" t="s">
        <v>58</v>
      </c>
      <c r="FX26" s="56" t="s">
        <v>58</v>
      </c>
      <c r="FY26" s="25" t="s">
        <v>58</v>
      </c>
      <c r="FZ26" s="56" t="s">
        <v>58</v>
      </c>
      <c r="GA26" s="25" t="s">
        <v>58</v>
      </c>
    </row>
    <row r="27" spans="1:183" s="2" customFormat="1" ht="15.75" x14ac:dyDescent="0.25">
      <c r="A27" s="20" t="s">
        <v>29</v>
      </c>
      <c r="B27" s="9">
        <v>274</v>
      </c>
      <c r="C27" s="17">
        <v>264</v>
      </c>
      <c r="D27" s="5">
        <f t="shared" si="0"/>
        <v>96.350364963503651</v>
      </c>
      <c r="E27" s="10">
        <v>220</v>
      </c>
      <c r="F27" s="17">
        <v>214</v>
      </c>
      <c r="G27" s="5">
        <f t="shared" si="33"/>
        <v>97.27272727272728</v>
      </c>
      <c r="H27" s="9">
        <v>246</v>
      </c>
      <c r="I27" s="17">
        <v>237</v>
      </c>
      <c r="J27" s="12">
        <f t="shared" si="34"/>
        <v>96.341463414634148</v>
      </c>
      <c r="K27" s="11">
        <v>254</v>
      </c>
      <c r="L27" s="40">
        <v>241</v>
      </c>
      <c r="M27" s="6">
        <f t="shared" si="35"/>
        <v>94.881889763779526</v>
      </c>
      <c r="N27" s="11">
        <f>220-2</f>
        <v>218</v>
      </c>
      <c r="O27" s="40">
        <v>217</v>
      </c>
      <c r="P27" s="15">
        <f t="shared" si="67"/>
        <v>99.541284403669721</v>
      </c>
      <c r="Q27" s="9">
        <v>281</v>
      </c>
      <c r="R27" s="17">
        <v>277</v>
      </c>
      <c r="S27" s="15">
        <f t="shared" si="68"/>
        <v>98.576512455516024</v>
      </c>
      <c r="T27" s="89">
        <f>296</f>
        <v>296</v>
      </c>
      <c r="U27" s="90">
        <v>288</v>
      </c>
      <c r="V27" s="5">
        <f t="shared" si="36"/>
        <v>97.297297297297305</v>
      </c>
      <c r="W27" s="89">
        <v>307</v>
      </c>
      <c r="X27" s="90">
        <v>281</v>
      </c>
      <c r="Y27" s="5">
        <f t="shared" si="37"/>
        <v>91.530944625407159</v>
      </c>
      <c r="Z27" s="54">
        <v>265</v>
      </c>
      <c r="AA27" s="5">
        <f t="shared" si="1"/>
        <v>96.715328467153284</v>
      </c>
      <c r="AB27" s="9">
        <v>214</v>
      </c>
      <c r="AC27" s="5">
        <f t="shared" si="2"/>
        <v>97.27272727272728</v>
      </c>
      <c r="AD27" s="9">
        <v>236</v>
      </c>
      <c r="AE27" s="5">
        <f t="shared" si="3"/>
        <v>95.934959349593498</v>
      </c>
      <c r="AF27" s="9">
        <v>241</v>
      </c>
      <c r="AG27" s="5">
        <f t="shared" si="4"/>
        <v>94.881889763779526</v>
      </c>
      <c r="AH27" s="9">
        <v>217</v>
      </c>
      <c r="AI27" s="5">
        <f t="shared" si="5"/>
        <v>99.541284403669721</v>
      </c>
      <c r="AJ27" s="57">
        <v>281</v>
      </c>
      <c r="AK27" s="15">
        <f t="shared" si="6"/>
        <v>100</v>
      </c>
      <c r="AL27" s="89">
        <v>295</v>
      </c>
      <c r="AM27" s="6">
        <f t="shared" si="69"/>
        <v>102.43055555555556</v>
      </c>
      <c r="AN27" s="89">
        <v>285</v>
      </c>
      <c r="AO27" s="6">
        <f t="shared" si="38"/>
        <v>92.833876221498372</v>
      </c>
      <c r="AP27" s="54">
        <v>90</v>
      </c>
      <c r="AQ27" s="5">
        <v>32.846715328467155</v>
      </c>
      <c r="AR27" s="9">
        <v>94</v>
      </c>
      <c r="AS27" s="5">
        <f t="shared" si="7"/>
        <v>42.727272727272727</v>
      </c>
      <c r="AT27" s="9">
        <v>60</v>
      </c>
      <c r="AU27" s="5">
        <f t="shared" si="8"/>
        <v>24.390243902439025</v>
      </c>
      <c r="AV27" s="9">
        <v>71</v>
      </c>
      <c r="AW27" s="12">
        <f t="shared" si="9"/>
        <v>27.952755905511811</v>
      </c>
      <c r="AX27" s="9">
        <v>45</v>
      </c>
      <c r="AY27" s="15">
        <f t="shared" si="39"/>
        <v>16.014234875444842</v>
      </c>
      <c r="AZ27" s="89">
        <v>35</v>
      </c>
      <c r="BA27" s="6">
        <f t="shared" si="40"/>
        <v>12.152777777777777</v>
      </c>
      <c r="BB27" s="89">
        <v>32</v>
      </c>
      <c r="BC27" s="6">
        <f t="shared" si="41"/>
        <v>10.423452768729643</v>
      </c>
      <c r="BD27" s="54">
        <v>70</v>
      </c>
      <c r="BE27" s="5">
        <v>25.547445255474454</v>
      </c>
      <c r="BF27" s="9">
        <v>37</v>
      </c>
      <c r="BG27" s="5">
        <f t="shared" si="10"/>
        <v>16.818181818181817</v>
      </c>
      <c r="BH27" s="9">
        <v>41</v>
      </c>
      <c r="BI27" s="5">
        <f t="shared" si="11"/>
        <v>16.666666666666664</v>
      </c>
      <c r="BJ27" s="9">
        <v>33</v>
      </c>
      <c r="BK27" s="5">
        <f t="shared" si="12"/>
        <v>12.992125984251967</v>
      </c>
      <c r="BL27" s="9">
        <v>18</v>
      </c>
      <c r="BM27" s="60">
        <f t="shared" si="42"/>
        <v>6.4056939501779357</v>
      </c>
      <c r="BN27" s="96">
        <v>18</v>
      </c>
      <c r="BO27" s="8">
        <f t="shared" si="43"/>
        <v>6.25</v>
      </c>
      <c r="BP27" s="96">
        <v>21</v>
      </c>
      <c r="BQ27" s="8">
        <f t="shared" si="44"/>
        <v>6.8403908794788277</v>
      </c>
      <c r="BR27" s="54">
        <v>30</v>
      </c>
      <c r="BS27" s="5">
        <v>10.948905109489052</v>
      </c>
      <c r="BT27" s="9">
        <v>21</v>
      </c>
      <c r="BU27" s="5">
        <f t="shared" si="13"/>
        <v>9.5454545454545467</v>
      </c>
      <c r="BV27" s="9">
        <v>22</v>
      </c>
      <c r="BW27" s="5">
        <f t="shared" si="14"/>
        <v>8.9430894308943092</v>
      </c>
      <c r="BX27" s="9">
        <v>35</v>
      </c>
      <c r="BY27" s="5">
        <f t="shared" si="15"/>
        <v>13.779527559055119</v>
      </c>
      <c r="BZ27" s="57">
        <v>23</v>
      </c>
      <c r="CA27" s="60">
        <f t="shared" si="45"/>
        <v>8.185053380782918</v>
      </c>
      <c r="CB27" s="96">
        <v>17</v>
      </c>
      <c r="CC27" s="111">
        <f t="shared" si="46"/>
        <v>5.9027777777777777</v>
      </c>
      <c r="CD27" s="96">
        <v>21</v>
      </c>
      <c r="CE27" s="111">
        <f t="shared" si="47"/>
        <v>6.8403908794788277</v>
      </c>
      <c r="CF27" s="54">
        <v>58</v>
      </c>
      <c r="CG27" s="5">
        <v>21.167883211678831</v>
      </c>
      <c r="CH27" s="9">
        <v>58</v>
      </c>
      <c r="CI27" s="5">
        <f t="shared" si="16"/>
        <v>26.36363636363636</v>
      </c>
      <c r="CJ27" s="9">
        <v>86</v>
      </c>
      <c r="CK27" s="5">
        <f t="shared" si="17"/>
        <v>34.959349593495936</v>
      </c>
      <c r="CL27" s="9">
        <v>89</v>
      </c>
      <c r="CM27" s="5">
        <f t="shared" si="18"/>
        <v>35.039370078740156</v>
      </c>
      <c r="CN27" s="57">
        <v>142</v>
      </c>
      <c r="CO27" s="60">
        <f t="shared" si="48"/>
        <v>50.533807829181498</v>
      </c>
      <c r="CP27" s="100">
        <v>167</v>
      </c>
      <c r="CQ27" s="83">
        <f t="shared" si="49"/>
        <v>57.986111111111114</v>
      </c>
      <c r="CR27" s="100">
        <v>169</v>
      </c>
      <c r="CS27" s="83">
        <f t="shared" si="50"/>
        <v>55.048859934853425</v>
      </c>
      <c r="CT27" s="54">
        <v>21</v>
      </c>
      <c r="CU27" s="5">
        <v>7.664233576642336</v>
      </c>
      <c r="CV27" s="9">
        <v>15</v>
      </c>
      <c r="CW27" s="5">
        <f t="shared" si="19"/>
        <v>6.8181818181818175</v>
      </c>
      <c r="CX27" s="9">
        <v>16</v>
      </c>
      <c r="CY27" s="5">
        <f t="shared" si="20"/>
        <v>6.5040650406504072</v>
      </c>
      <c r="CZ27" s="74">
        <v>13</v>
      </c>
      <c r="DA27" s="8">
        <f t="shared" si="51"/>
        <v>4.6263345195729535</v>
      </c>
      <c r="DB27" s="121">
        <v>9</v>
      </c>
      <c r="DC27" s="8">
        <f t="shared" si="52"/>
        <v>3.125</v>
      </c>
      <c r="DD27" s="121">
        <v>6</v>
      </c>
      <c r="DE27" s="8">
        <f t="shared" si="53"/>
        <v>1.9543973941368076</v>
      </c>
      <c r="DF27" s="54">
        <v>13</v>
      </c>
      <c r="DG27" s="5">
        <f t="shared" si="21"/>
        <v>5.1181102362204722</v>
      </c>
      <c r="DH27" s="9" t="s">
        <v>45</v>
      </c>
      <c r="DI27" s="5" t="s">
        <v>45</v>
      </c>
      <c r="DJ27" s="9">
        <v>174</v>
      </c>
      <c r="DK27" s="5">
        <v>63.503649635036496</v>
      </c>
      <c r="DL27" s="9">
        <v>125</v>
      </c>
      <c r="DM27" s="5">
        <f t="shared" si="22"/>
        <v>56.81818181818182</v>
      </c>
      <c r="DN27" s="9">
        <v>139</v>
      </c>
      <c r="DO27" s="9">
        <f t="shared" si="23"/>
        <v>56.50406504065041</v>
      </c>
      <c r="DP27" s="9">
        <v>126</v>
      </c>
      <c r="DQ27" s="5">
        <f t="shared" si="24"/>
        <v>49.606299212598429</v>
      </c>
      <c r="DR27" s="57">
        <v>179</v>
      </c>
      <c r="DS27" s="60">
        <f t="shared" si="54"/>
        <v>63.70106761565836</v>
      </c>
      <c r="DT27" s="100">
        <v>139</v>
      </c>
      <c r="DU27" s="84">
        <f t="shared" si="55"/>
        <v>48.263888888888893</v>
      </c>
      <c r="DV27" s="100">
        <v>110</v>
      </c>
      <c r="DW27" s="84">
        <f t="shared" si="56"/>
        <v>35.830618892508141</v>
      </c>
      <c r="DX27" s="54">
        <v>21</v>
      </c>
      <c r="DY27" s="5">
        <v>7.664233576642336</v>
      </c>
      <c r="DZ27" s="9">
        <v>10</v>
      </c>
      <c r="EA27" s="5">
        <f t="shared" si="71"/>
        <v>4.5454545454545459</v>
      </c>
      <c r="EB27" s="9">
        <v>14</v>
      </c>
      <c r="EC27" s="5">
        <f t="shared" ref="EC27:EC32" si="73">EB27/H27*100</f>
        <v>5.6910569105691051</v>
      </c>
      <c r="ED27" s="9">
        <v>7</v>
      </c>
      <c r="EE27" s="5">
        <f t="shared" ref="EE27:EE32" si="74">ED27/K27*100</f>
        <v>2.7559055118110236</v>
      </c>
      <c r="EF27" s="57">
        <v>6</v>
      </c>
      <c r="EG27" s="60">
        <f t="shared" si="57"/>
        <v>2.1352313167259789</v>
      </c>
      <c r="EH27" s="96">
        <v>4</v>
      </c>
      <c r="EI27" s="8">
        <f t="shared" si="58"/>
        <v>1.3888888888888888</v>
      </c>
      <c r="EJ27" s="96">
        <v>4</v>
      </c>
      <c r="EK27" s="8">
        <f t="shared" si="59"/>
        <v>1.3029315960912053</v>
      </c>
      <c r="EL27" s="54">
        <v>36</v>
      </c>
      <c r="EM27" s="5">
        <v>13.138686131386862</v>
      </c>
      <c r="EN27" s="9">
        <v>33</v>
      </c>
      <c r="EO27" s="5">
        <f t="shared" si="28"/>
        <v>15</v>
      </c>
      <c r="EP27" s="9">
        <v>68</v>
      </c>
      <c r="EQ27" s="5">
        <f t="shared" si="29"/>
        <v>27.64227642276423</v>
      </c>
      <c r="ER27" s="9">
        <v>88</v>
      </c>
      <c r="ES27" s="5">
        <f t="shared" si="30"/>
        <v>34.645669291338585</v>
      </c>
      <c r="ET27" s="57">
        <v>130</v>
      </c>
      <c r="EU27" s="60">
        <f t="shared" si="60"/>
        <v>46.263345195729535</v>
      </c>
      <c r="EV27" s="96">
        <v>183</v>
      </c>
      <c r="EW27" s="83">
        <f t="shared" si="61"/>
        <v>63.541666666666664</v>
      </c>
      <c r="EX27" s="96">
        <v>184</v>
      </c>
      <c r="EY27" s="83">
        <f t="shared" si="62"/>
        <v>59.934853420195445</v>
      </c>
      <c r="EZ27" s="54">
        <v>8</v>
      </c>
      <c r="FA27" s="5">
        <v>2.9197080291970803</v>
      </c>
      <c r="FB27" s="9">
        <v>8</v>
      </c>
      <c r="FC27" s="5">
        <f t="shared" si="72"/>
        <v>3.6363636363636362</v>
      </c>
      <c r="FD27" s="9">
        <v>10</v>
      </c>
      <c r="FE27" s="5">
        <f t="shared" si="31"/>
        <v>4.0650406504065035</v>
      </c>
      <c r="FF27" s="9">
        <v>7</v>
      </c>
      <c r="FG27" s="5">
        <f>FF27/K27*100</f>
        <v>2.7559055118110236</v>
      </c>
      <c r="FH27" s="57">
        <v>4</v>
      </c>
      <c r="FI27" s="60">
        <f t="shared" si="63"/>
        <v>1.4234875444839856</v>
      </c>
      <c r="FJ27" s="96">
        <v>11</v>
      </c>
      <c r="FK27" s="8">
        <f t="shared" si="64"/>
        <v>3.8194444444444446</v>
      </c>
      <c r="FL27" s="96">
        <v>14</v>
      </c>
      <c r="FM27" s="8">
        <f t="shared" si="65"/>
        <v>4.5602605863192185</v>
      </c>
      <c r="FN27" s="54" t="s">
        <v>45</v>
      </c>
      <c r="FO27" s="5" t="s">
        <v>45</v>
      </c>
      <c r="FP27" s="74" t="s">
        <v>58</v>
      </c>
      <c r="FQ27" s="8" t="s">
        <v>58</v>
      </c>
      <c r="FR27" s="74" t="s">
        <v>58</v>
      </c>
      <c r="FS27" s="8" t="s">
        <v>58</v>
      </c>
      <c r="FT27" s="74" t="s">
        <v>58</v>
      </c>
      <c r="FU27" s="60" t="s">
        <v>58</v>
      </c>
      <c r="FV27" s="74" t="s">
        <v>58</v>
      </c>
      <c r="FW27" s="8" t="s">
        <v>58</v>
      </c>
      <c r="FX27" s="56" t="s">
        <v>58</v>
      </c>
      <c r="FY27" s="25" t="s">
        <v>58</v>
      </c>
      <c r="FZ27" s="56" t="s">
        <v>58</v>
      </c>
      <c r="GA27" s="25" t="s">
        <v>58</v>
      </c>
    </row>
    <row r="28" spans="1:183" s="2" customFormat="1" ht="15.75" x14ac:dyDescent="0.25">
      <c r="A28" s="20" t="s">
        <v>30</v>
      </c>
      <c r="B28" s="9">
        <v>164</v>
      </c>
      <c r="C28" s="17">
        <v>162</v>
      </c>
      <c r="D28" s="5">
        <f t="shared" si="0"/>
        <v>98.780487804878049</v>
      </c>
      <c r="E28" s="10">
        <v>158</v>
      </c>
      <c r="F28" s="17">
        <v>156</v>
      </c>
      <c r="G28" s="5">
        <f t="shared" si="33"/>
        <v>98.734177215189874</v>
      </c>
      <c r="H28" s="9">
        <v>144</v>
      </c>
      <c r="I28" s="17">
        <v>140</v>
      </c>
      <c r="J28" s="12">
        <f t="shared" si="34"/>
        <v>97.222222222222214</v>
      </c>
      <c r="K28" s="11">
        <v>147</v>
      </c>
      <c r="L28" s="40">
        <v>145</v>
      </c>
      <c r="M28" s="6">
        <f t="shared" si="35"/>
        <v>98.639455782312922</v>
      </c>
      <c r="N28" s="11">
        <v>118</v>
      </c>
      <c r="O28" s="40">
        <v>118</v>
      </c>
      <c r="P28" s="15">
        <f t="shared" si="67"/>
        <v>100</v>
      </c>
      <c r="Q28" s="9">
        <v>129</v>
      </c>
      <c r="R28" s="17">
        <v>122</v>
      </c>
      <c r="S28" s="15">
        <f t="shared" si="68"/>
        <v>94.573643410852711</v>
      </c>
      <c r="T28" s="89">
        <v>149</v>
      </c>
      <c r="U28" s="90">
        <v>139</v>
      </c>
      <c r="V28" s="5">
        <f t="shared" si="36"/>
        <v>93.288590604026851</v>
      </c>
      <c r="W28" s="89">
        <v>165</v>
      </c>
      <c r="X28" s="90">
        <v>151</v>
      </c>
      <c r="Y28" s="5">
        <f t="shared" si="37"/>
        <v>91.515151515151516</v>
      </c>
      <c r="Z28" s="54">
        <v>162</v>
      </c>
      <c r="AA28" s="5">
        <f t="shared" si="1"/>
        <v>98.780487804878049</v>
      </c>
      <c r="AB28" s="9">
        <v>156</v>
      </c>
      <c r="AC28" s="5">
        <f t="shared" si="2"/>
        <v>98.734177215189874</v>
      </c>
      <c r="AD28" s="9">
        <v>139</v>
      </c>
      <c r="AE28" s="5">
        <f t="shared" si="3"/>
        <v>96.527777777777786</v>
      </c>
      <c r="AF28" s="9">
        <v>146</v>
      </c>
      <c r="AG28" s="5">
        <f t="shared" si="4"/>
        <v>99.319727891156461</v>
      </c>
      <c r="AH28" s="9">
        <v>118</v>
      </c>
      <c r="AI28" s="5">
        <f t="shared" si="5"/>
        <v>100</v>
      </c>
      <c r="AJ28" s="57">
        <v>129</v>
      </c>
      <c r="AK28" s="15">
        <f t="shared" si="6"/>
        <v>100</v>
      </c>
      <c r="AL28" s="89">
        <v>147</v>
      </c>
      <c r="AM28" s="6">
        <f t="shared" si="69"/>
        <v>105.75539568345324</v>
      </c>
      <c r="AN28" s="89">
        <v>157</v>
      </c>
      <c r="AO28" s="6">
        <f t="shared" si="38"/>
        <v>95.151515151515156</v>
      </c>
      <c r="AP28" s="54">
        <v>60</v>
      </c>
      <c r="AQ28" s="5">
        <v>36.585365853658537</v>
      </c>
      <c r="AR28" s="9">
        <v>47</v>
      </c>
      <c r="AS28" s="5">
        <f t="shared" si="7"/>
        <v>29.746835443037973</v>
      </c>
      <c r="AT28" s="9">
        <v>27</v>
      </c>
      <c r="AU28" s="5">
        <f t="shared" si="8"/>
        <v>18.75</v>
      </c>
      <c r="AV28" s="9">
        <v>40</v>
      </c>
      <c r="AW28" s="12">
        <f t="shared" si="9"/>
        <v>27.210884353741498</v>
      </c>
      <c r="AX28" s="9">
        <v>16</v>
      </c>
      <c r="AY28" s="15">
        <f t="shared" si="39"/>
        <v>12.403100775193799</v>
      </c>
      <c r="AZ28" s="89">
        <v>17</v>
      </c>
      <c r="BA28" s="6">
        <f t="shared" si="40"/>
        <v>12.23021582733813</v>
      </c>
      <c r="BB28" s="89">
        <v>25</v>
      </c>
      <c r="BC28" s="6">
        <f t="shared" si="41"/>
        <v>15.151515151515152</v>
      </c>
      <c r="BD28" s="54">
        <v>38</v>
      </c>
      <c r="BE28" s="5">
        <v>23.170731707317074</v>
      </c>
      <c r="BF28" s="9">
        <v>16</v>
      </c>
      <c r="BG28" s="5">
        <f t="shared" si="10"/>
        <v>10.126582278481013</v>
      </c>
      <c r="BH28" s="9">
        <v>32</v>
      </c>
      <c r="BI28" s="5">
        <f t="shared" si="11"/>
        <v>22.222222222222221</v>
      </c>
      <c r="BJ28" s="9">
        <v>16</v>
      </c>
      <c r="BK28" s="5">
        <f t="shared" si="12"/>
        <v>10.884353741496598</v>
      </c>
      <c r="BL28" s="10">
        <v>10</v>
      </c>
      <c r="BM28" s="60">
        <f t="shared" si="42"/>
        <v>7.7519379844961236</v>
      </c>
      <c r="BN28" s="96">
        <v>10</v>
      </c>
      <c r="BO28" s="8">
        <f t="shared" si="43"/>
        <v>7.1942446043165464</v>
      </c>
      <c r="BP28" s="96">
        <v>20</v>
      </c>
      <c r="BQ28" s="8">
        <f t="shared" si="44"/>
        <v>12.121212121212121</v>
      </c>
      <c r="BR28" s="54">
        <v>19</v>
      </c>
      <c r="BS28" s="5">
        <v>11.585365853658537</v>
      </c>
      <c r="BT28" s="9">
        <v>11</v>
      </c>
      <c r="BU28" s="5">
        <f t="shared" si="13"/>
        <v>6.962025316455696</v>
      </c>
      <c r="BV28" s="9">
        <v>9</v>
      </c>
      <c r="BW28" s="5">
        <f t="shared" si="14"/>
        <v>6.25</v>
      </c>
      <c r="BX28" s="9">
        <v>19</v>
      </c>
      <c r="BY28" s="5">
        <f t="shared" si="15"/>
        <v>12.925170068027212</v>
      </c>
      <c r="BZ28" s="57">
        <v>4</v>
      </c>
      <c r="CA28" s="60">
        <f t="shared" si="45"/>
        <v>3.1007751937984498</v>
      </c>
      <c r="CB28" s="96">
        <v>12</v>
      </c>
      <c r="CC28" s="111">
        <f t="shared" si="46"/>
        <v>8.6330935251798557</v>
      </c>
      <c r="CD28" s="96">
        <v>1</v>
      </c>
      <c r="CE28" s="111">
        <f t="shared" si="47"/>
        <v>0.60606060606060608</v>
      </c>
      <c r="CF28" s="54">
        <v>56</v>
      </c>
      <c r="CG28" s="5">
        <v>34.146341463414636</v>
      </c>
      <c r="CH28" s="9">
        <v>80</v>
      </c>
      <c r="CI28" s="5">
        <f t="shared" si="16"/>
        <v>50.632911392405063</v>
      </c>
      <c r="CJ28" s="9">
        <v>67</v>
      </c>
      <c r="CK28" s="5">
        <f t="shared" si="17"/>
        <v>46.527777777777779</v>
      </c>
      <c r="CL28" s="9">
        <v>75</v>
      </c>
      <c r="CM28" s="5">
        <f t="shared" si="18"/>
        <v>51.020408163265309</v>
      </c>
      <c r="CN28" s="57">
        <v>75</v>
      </c>
      <c r="CO28" s="60">
        <f t="shared" si="48"/>
        <v>58.139534883720934</v>
      </c>
      <c r="CP28" s="100">
        <v>84</v>
      </c>
      <c r="CQ28" s="83">
        <f t="shared" si="49"/>
        <v>60.431654676258994</v>
      </c>
      <c r="CR28" s="100">
        <v>91</v>
      </c>
      <c r="CS28" s="83">
        <f t="shared" si="50"/>
        <v>55.151515151515149</v>
      </c>
      <c r="CT28" s="54">
        <v>4</v>
      </c>
      <c r="CU28" s="5">
        <v>2.4390243902439024</v>
      </c>
      <c r="CV28" s="9">
        <v>9</v>
      </c>
      <c r="CW28" s="5">
        <f t="shared" si="19"/>
        <v>5.6962025316455698</v>
      </c>
      <c r="CX28" s="9">
        <v>4</v>
      </c>
      <c r="CY28" s="5">
        <f t="shared" si="20"/>
        <v>2.7777777777777777</v>
      </c>
      <c r="CZ28" s="74">
        <v>14</v>
      </c>
      <c r="DA28" s="8">
        <f t="shared" si="51"/>
        <v>10.852713178294573</v>
      </c>
      <c r="DB28" s="121">
        <v>22</v>
      </c>
      <c r="DC28" s="8">
        <f t="shared" si="52"/>
        <v>15.827338129496402</v>
      </c>
      <c r="DD28" s="121">
        <v>12</v>
      </c>
      <c r="DE28" s="8">
        <f t="shared" si="53"/>
        <v>7.2727272727272725</v>
      </c>
      <c r="DF28" s="54">
        <v>10</v>
      </c>
      <c r="DG28" s="5">
        <f t="shared" si="21"/>
        <v>6.8027210884353746</v>
      </c>
      <c r="DH28" s="9" t="s">
        <v>45</v>
      </c>
      <c r="DI28" s="5" t="s">
        <v>45</v>
      </c>
      <c r="DJ28" s="9">
        <v>109</v>
      </c>
      <c r="DK28" s="5">
        <v>66.463414634146346</v>
      </c>
      <c r="DL28" s="9">
        <v>99</v>
      </c>
      <c r="DM28" s="5">
        <f t="shared" si="22"/>
        <v>62.658227848101269</v>
      </c>
      <c r="DN28" s="9">
        <v>80</v>
      </c>
      <c r="DO28" s="9">
        <f t="shared" si="23"/>
        <v>55.555555555555557</v>
      </c>
      <c r="DP28" s="9">
        <v>69</v>
      </c>
      <c r="DQ28" s="5">
        <f t="shared" si="24"/>
        <v>46.938775510204081</v>
      </c>
      <c r="DR28" s="57">
        <v>63</v>
      </c>
      <c r="DS28" s="60">
        <f t="shared" si="54"/>
        <v>48.837209302325576</v>
      </c>
      <c r="DT28" s="100">
        <v>56</v>
      </c>
      <c r="DU28" s="84">
        <f t="shared" si="55"/>
        <v>40.28776978417266</v>
      </c>
      <c r="DV28" s="100">
        <v>59</v>
      </c>
      <c r="DW28" s="84">
        <f t="shared" si="56"/>
        <v>35.757575757575758</v>
      </c>
      <c r="DX28" s="54">
        <v>7</v>
      </c>
      <c r="DY28" s="5">
        <v>4.2682926829268295</v>
      </c>
      <c r="DZ28" s="9">
        <v>8</v>
      </c>
      <c r="EA28" s="5">
        <f t="shared" si="71"/>
        <v>5.0632911392405067</v>
      </c>
      <c r="EB28" s="9">
        <v>1</v>
      </c>
      <c r="EC28" s="5">
        <f t="shared" si="73"/>
        <v>0.69444444444444442</v>
      </c>
      <c r="ED28" s="9">
        <v>5</v>
      </c>
      <c r="EE28" s="5">
        <f t="shared" si="74"/>
        <v>3.4013605442176873</v>
      </c>
      <c r="EF28" s="9" t="s">
        <v>45</v>
      </c>
      <c r="EG28" s="12" t="s">
        <v>45</v>
      </c>
      <c r="EH28" s="89">
        <v>3</v>
      </c>
      <c r="EI28" s="8">
        <f t="shared" si="58"/>
        <v>2.1582733812949639</v>
      </c>
      <c r="EJ28" s="89">
        <v>4</v>
      </c>
      <c r="EK28" s="8">
        <f t="shared" si="59"/>
        <v>2.4242424242424243</v>
      </c>
      <c r="EL28" s="54">
        <v>26</v>
      </c>
      <c r="EM28" s="5">
        <v>15.853658536585366</v>
      </c>
      <c r="EN28" s="9">
        <v>37</v>
      </c>
      <c r="EO28" s="5">
        <f t="shared" si="28"/>
        <v>23.417721518987342</v>
      </c>
      <c r="EP28" s="9">
        <v>57</v>
      </c>
      <c r="EQ28" s="5">
        <f t="shared" si="29"/>
        <v>39.583333333333329</v>
      </c>
      <c r="ER28" s="9">
        <v>55</v>
      </c>
      <c r="ES28" s="5">
        <f t="shared" si="30"/>
        <v>37.414965986394563</v>
      </c>
      <c r="ET28" s="57">
        <v>73</v>
      </c>
      <c r="EU28" s="60">
        <f t="shared" si="60"/>
        <v>56.589147286821706</v>
      </c>
      <c r="EV28" s="96">
        <v>78</v>
      </c>
      <c r="EW28" s="83">
        <f t="shared" si="61"/>
        <v>56.115107913669057</v>
      </c>
      <c r="EX28" s="96">
        <v>89</v>
      </c>
      <c r="EY28" s="83">
        <f t="shared" si="62"/>
        <v>53.939393939393945</v>
      </c>
      <c r="EZ28" s="54" t="s">
        <v>45</v>
      </c>
      <c r="FA28" s="5" t="s">
        <v>45</v>
      </c>
      <c r="FB28" s="9">
        <v>1</v>
      </c>
      <c r="FC28" s="5">
        <f t="shared" si="72"/>
        <v>0.63291139240506333</v>
      </c>
      <c r="FD28" s="9">
        <v>1</v>
      </c>
      <c r="FE28" s="5">
        <f t="shared" si="31"/>
        <v>0.69444444444444442</v>
      </c>
      <c r="FF28" s="9" t="s">
        <v>45</v>
      </c>
      <c r="FG28" s="5" t="s">
        <v>45</v>
      </c>
      <c r="FH28" s="57">
        <v>1</v>
      </c>
      <c r="FI28" s="60">
        <f t="shared" si="63"/>
        <v>0.77519379844961245</v>
      </c>
      <c r="FJ28" s="96">
        <v>1</v>
      </c>
      <c r="FK28" s="8">
        <f t="shared" si="64"/>
        <v>0.71942446043165476</v>
      </c>
      <c r="FL28" s="96">
        <v>2</v>
      </c>
      <c r="FM28" s="8">
        <f t="shared" si="65"/>
        <v>1.2121212121212122</v>
      </c>
      <c r="FN28" s="54" t="s">
        <v>45</v>
      </c>
      <c r="FO28" s="5" t="s">
        <v>45</v>
      </c>
      <c r="FP28" s="9">
        <v>1</v>
      </c>
      <c r="FQ28" s="5">
        <f>FP28/E28*100</f>
        <v>0.63291139240506333</v>
      </c>
      <c r="FR28" s="74" t="s">
        <v>58</v>
      </c>
      <c r="FS28" s="8" t="s">
        <v>58</v>
      </c>
      <c r="FT28" s="74" t="s">
        <v>58</v>
      </c>
      <c r="FU28" s="60" t="s">
        <v>58</v>
      </c>
      <c r="FV28" s="74" t="s">
        <v>58</v>
      </c>
      <c r="FW28" s="8" t="s">
        <v>58</v>
      </c>
      <c r="FX28" s="56" t="s">
        <v>58</v>
      </c>
      <c r="FY28" s="25" t="s">
        <v>58</v>
      </c>
      <c r="FZ28" s="56" t="s">
        <v>58</v>
      </c>
      <c r="GA28" s="25" t="s">
        <v>58</v>
      </c>
    </row>
    <row r="29" spans="1:183" s="2" customFormat="1" ht="15.75" x14ac:dyDescent="0.25">
      <c r="A29" s="20" t="s">
        <v>31</v>
      </c>
      <c r="B29" s="9">
        <v>913</v>
      </c>
      <c r="C29" s="17">
        <v>894</v>
      </c>
      <c r="D29" s="5">
        <f t="shared" si="0"/>
        <v>97.918948521358161</v>
      </c>
      <c r="E29" s="10">
        <v>960</v>
      </c>
      <c r="F29" s="17">
        <v>929</v>
      </c>
      <c r="G29" s="5">
        <f t="shared" si="33"/>
        <v>96.770833333333329</v>
      </c>
      <c r="H29" s="9">
        <v>1153</v>
      </c>
      <c r="I29" s="17">
        <v>1113</v>
      </c>
      <c r="J29" s="12">
        <f t="shared" si="34"/>
        <v>96.530789245446655</v>
      </c>
      <c r="K29" s="11">
        <v>1075</v>
      </c>
      <c r="L29" s="40">
        <v>1029</v>
      </c>
      <c r="M29" s="6">
        <f t="shared" si="35"/>
        <v>95.720930232558146</v>
      </c>
      <c r="N29" s="11">
        <f>975-36</f>
        <v>939</v>
      </c>
      <c r="O29" s="40">
        <v>934</v>
      </c>
      <c r="P29" s="15">
        <f t="shared" si="67"/>
        <v>99.4675186368477</v>
      </c>
      <c r="Q29" s="9">
        <f>983-33</f>
        <v>950</v>
      </c>
      <c r="R29" s="17">
        <f>974-33</f>
        <v>941</v>
      </c>
      <c r="S29" s="15">
        <f t="shared" si="68"/>
        <v>99.05263157894737</v>
      </c>
      <c r="T29" s="89">
        <f>1081-51</f>
        <v>1030</v>
      </c>
      <c r="U29" s="90">
        <v>1015</v>
      </c>
      <c r="V29" s="5">
        <f t="shared" si="36"/>
        <v>98.543689320388353</v>
      </c>
      <c r="W29" s="89">
        <v>1127</v>
      </c>
      <c r="X29" s="90">
        <v>1029</v>
      </c>
      <c r="Y29" s="5">
        <f t="shared" si="37"/>
        <v>91.304347826086953</v>
      </c>
      <c r="Z29" s="54">
        <v>894</v>
      </c>
      <c r="AA29" s="5">
        <f t="shared" si="1"/>
        <v>97.918948521358161</v>
      </c>
      <c r="AB29" s="9">
        <v>929</v>
      </c>
      <c r="AC29" s="5">
        <f t="shared" si="2"/>
        <v>96.770833333333329</v>
      </c>
      <c r="AD29" s="9">
        <v>1113</v>
      </c>
      <c r="AE29" s="5">
        <f t="shared" si="3"/>
        <v>96.530789245446655</v>
      </c>
      <c r="AF29" s="9">
        <v>1029</v>
      </c>
      <c r="AG29" s="5">
        <f t="shared" si="4"/>
        <v>95.720930232558146</v>
      </c>
      <c r="AH29" s="9">
        <v>933</v>
      </c>
      <c r="AI29" s="5">
        <f t="shared" si="5"/>
        <v>99.361022364217249</v>
      </c>
      <c r="AJ29" s="57">
        <f>978-33</f>
        <v>945</v>
      </c>
      <c r="AK29" s="15">
        <f t="shared" si="6"/>
        <v>99.473684210526315</v>
      </c>
      <c r="AL29" s="89">
        <v>1014</v>
      </c>
      <c r="AM29" s="6">
        <f t="shared" si="69"/>
        <v>99.901477832512313</v>
      </c>
      <c r="AN29" s="89">
        <v>1046</v>
      </c>
      <c r="AO29" s="6">
        <f t="shared" si="38"/>
        <v>92.812777284826979</v>
      </c>
      <c r="AP29" s="54">
        <v>226</v>
      </c>
      <c r="AQ29" s="5">
        <v>24.753559693318731</v>
      </c>
      <c r="AR29" s="9">
        <v>206</v>
      </c>
      <c r="AS29" s="5">
        <f t="shared" si="7"/>
        <v>21.458333333333332</v>
      </c>
      <c r="AT29" s="9">
        <v>256</v>
      </c>
      <c r="AU29" s="5">
        <f t="shared" si="8"/>
        <v>22.20294882914137</v>
      </c>
      <c r="AV29" s="9">
        <v>245</v>
      </c>
      <c r="AW29" s="12">
        <f t="shared" si="9"/>
        <v>22.790697674418606</v>
      </c>
      <c r="AX29" s="9">
        <f>268</f>
        <v>268</v>
      </c>
      <c r="AY29" s="15">
        <f t="shared" si="39"/>
        <v>28.210526315789476</v>
      </c>
      <c r="AZ29" s="89">
        <v>225</v>
      </c>
      <c r="BA29" s="6">
        <f t="shared" si="40"/>
        <v>22.167487684729064</v>
      </c>
      <c r="BB29" s="89">
        <v>267</v>
      </c>
      <c r="BC29" s="6">
        <f t="shared" si="41"/>
        <v>23.691215616681454</v>
      </c>
      <c r="BD29" s="54">
        <v>282</v>
      </c>
      <c r="BE29" s="5">
        <v>30.887185104052573</v>
      </c>
      <c r="BF29" s="9">
        <v>235</v>
      </c>
      <c r="BG29" s="5">
        <f t="shared" si="10"/>
        <v>24.479166666666664</v>
      </c>
      <c r="BH29" s="9">
        <v>229</v>
      </c>
      <c r="BI29" s="5">
        <f t="shared" si="11"/>
        <v>19.861231569817868</v>
      </c>
      <c r="BJ29" s="9">
        <v>234</v>
      </c>
      <c r="BK29" s="5">
        <f t="shared" si="12"/>
        <v>21.767441860465116</v>
      </c>
      <c r="BL29" s="9">
        <f>154-10</f>
        <v>144</v>
      </c>
      <c r="BM29" s="60">
        <f t="shared" si="42"/>
        <v>15.157894736842106</v>
      </c>
      <c r="BN29" s="96">
        <v>144</v>
      </c>
      <c r="BO29" s="8">
        <f t="shared" si="43"/>
        <v>14.187192118226601</v>
      </c>
      <c r="BP29" s="96">
        <v>121</v>
      </c>
      <c r="BQ29" s="8">
        <f t="shared" si="44"/>
        <v>10.736468500443657</v>
      </c>
      <c r="BR29" s="54">
        <v>102</v>
      </c>
      <c r="BS29" s="5">
        <v>11.171960569550931</v>
      </c>
      <c r="BT29" s="9">
        <v>86</v>
      </c>
      <c r="BU29" s="5">
        <f t="shared" si="13"/>
        <v>8.9583333333333339</v>
      </c>
      <c r="BV29" s="9">
        <v>121</v>
      </c>
      <c r="BW29" s="5">
        <f t="shared" si="14"/>
        <v>10.49436253252385</v>
      </c>
      <c r="BX29" s="9">
        <v>116</v>
      </c>
      <c r="BY29" s="5">
        <f t="shared" si="15"/>
        <v>10.790697674418604</v>
      </c>
      <c r="BZ29" s="57">
        <f>77</f>
        <v>77</v>
      </c>
      <c r="CA29" s="60">
        <f t="shared" si="45"/>
        <v>8.1052631578947363</v>
      </c>
      <c r="CB29" s="96">
        <v>50</v>
      </c>
      <c r="CC29" s="111">
        <f t="shared" si="46"/>
        <v>4.9261083743842367</v>
      </c>
      <c r="CD29" s="96">
        <v>56</v>
      </c>
      <c r="CE29" s="111">
        <f t="shared" si="47"/>
        <v>4.9689440993788816</v>
      </c>
      <c r="CF29" s="54">
        <v>283</v>
      </c>
      <c r="CG29" s="5">
        <v>30.996714129244253</v>
      </c>
      <c r="CH29" s="9">
        <v>302</v>
      </c>
      <c r="CI29" s="5">
        <f t="shared" si="16"/>
        <v>31.458333333333332</v>
      </c>
      <c r="CJ29" s="9">
        <v>366</v>
      </c>
      <c r="CK29" s="5">
        <f t="shared" si="17"/>
        <v>31.743278404163057</v>
      </c>
      <c r="CL29" s="9">
        <v>312</v>
      </c>
      <c r="CM29" s="5">
        <f t="shared" si="18"/>
        <v>29.023255813953487</v>
      </c>
      <c r="CN29" s="57">
        <f>329-11</f>
        <v>318</v>
      </c>
      <c r="CO29" s="60">
        <f t="shared" si="48"/>
        <v>33.473684210526315</v>
      </c>
      <c r="CP29" s="100">
        <v>402</v>
      </c>
      <c r="CQ29" s="83">
        <f t="shared" si="49"/>
        <v>39.60591133004926</v>
      </c>
      <c r="CR29" s="100">
        <v>492</v>
      </c>
      <c r="CS29" s="83">
        <f t="shared" si="50"/>
        <v>43.655723158828749</v>
      </c>
      <c r="CT29" s="54">
        <v>40</v>
      </c>
      <c r="CU29" s="5">
        <v>4.381161007667032</v>
      </c>
      <c r="CV29" s="9">
        <v>37</v>
      </c>
      <c r="CW29" s="5">
        <f t="shared" si="19"/>
        <v>3.854166666666667</v>
      </c>
      <c r="CX29" s="9">
        <v>57</v>
      </c>
      <c r="CY29" s="5">
        <f t="shared" si="20"/>
        <v>4.9436253252385081</v>
      </c>
      <c r="CZ29" s="74">
        <f>33-5</f>
        <v>28</v>
      </c>
      <c r="DA29" s="8">
        <f t="shared" si="51"/>
        <v>2.9473684210526314</v>
      </c>
      <c r="DB29" s="121">
        <v>32</v>
      </c>
      <c r="DC29" s="8">
        <f t="shared" si="52"/>
        <v>3.152709359605911</v>
      </c>
      <c r="DD29" s="121">
        <v>18</v>
      </c>
      <c r="DE29" s="8">
        <f t="shared" si="53"/>
        <v>1.5971606033717833</v>
      </c>
      <c r="DF29" s="54">
        <v>42</v>
      </c>
      <c r="DG29" s="5">
        <f t="shared" si="21"/>
        <v>3.9069767441860463</v>
      </c>
      <c r="DH29" s="9" t="s">
        <v>45</v>
      </c>
      <c r="DI29" s="5" t="s">
        <v>45</v>
      </c>
      <c r="DJ29" s="9">
        <v>515</v>
      </c>
      <c r="DK29" s="5">
        <v>56.407447973713033</v>
      </c>
      <c r="DL29" s="9">
        <v>547</v>
      </c>
      <c r="DM29" s="5">
        <f t="shared" si="22"/>
        <v>56.979166666666671</v>
      </c>
      <c r="DN29" s="9">
        <v>628</v>
      </c>
      <c r="DO29" s="9">
        <f t="shared" si="23"/>
        <v>54.466608846487418</v>
      </c>
      <c r="DP29" s="9">
        <v>591</v>
      </c>
      <c r="DQ29" s="5">
        <f t="shared" si="24"/>
        <v>54.97674418604651</v>
      </c>
      <c r="DR29" s="57">
        <f>461-30</f>
        <v>431</v>
      </c>
      <c r="DS29" s="60">
        <f t="shared" si="54"/>
        <v>45.368421052631582</v>
      </c>
      <c r="DT29" s="100">
        <v>470</v>
      </c>
      <c r="DU29" s="84">
        <f t="shared" si="55"/>
        <v>46.305418719211822</v>
      </c>
      <c r="DV29" s="100">
        <v>416</v>
      </c>
      <c r="DW29" s="84">
        <f t="shared" si="56"/>
        <v>36.912156166814555</v>
      </c>
      <c r="DX29" s="54">
        <v>52</v>
      </c>
      <c r="DY29" s="5">
        <v>5.6955093099671412</v>
      </c>
      <c r="DZ29" s="9">
        <v>44</v>
      </c>
      <c r="EA29" s="5">
        <f t="shared" si="71"/>
        <v>4.583333333333333</v>
      </c>
      <c r="EB29" s="9">
        <v>37</v>
      </c>
      <c r="EC29" s="5">
        <f t="shared" si="73"/>
        <v>3.2090199479618384</v>
      </c>
      <c r="ED29" s="9">
        <v>28</v>
      </c>
      <c r="EE29" s="5">
        <f t="shared" si="74"/>
        <v>2.6046511627906979</v>
      </c>
      <c r="EF29" s="57">
        <f>20</f>
        <v>20</v>
      </c>
      <c r="EG29" s="60">
        <f t="shared" si="57"/>
        <v>2.1052631578947367</v>
      </c>
      <c r="EH29" s="96">
        <v>13</v>
      </c>
      <c r="EI29" s="8">
        <f t="shared" si="58"/>
        <v>1.2807881773399015</v>
      </c>
      <c r="EJ29" s="96">
        <v>16</v>
      </c>
      <c r="EK29" s="8">
        <f t="shared" si="59"/>
        <v>1.419698314108252</v>
      </c>
      <c r="EL29" s="54">
        <v>258</v>
      </c>
      <c r="EM29" s="5">
        <v>28.258488499452355</v>
      </c>
      <c r="EN29" s="9">
        <v>356</v>
      </c>
      <c r="EO29" s="5">
        <f t="shared" si="28"/>
        <v>37.083333333333336</v>
      </c>
      <c r="EP29" s="9">
        <v>465</v>
      </c>
      <c r="EQ29" s="5">
        <f t="shared" si="29"/>
        <v>40.329575021682565</v>
      </c>
      <c r="ER29" s="9">
        <v>428</v>
      </c>
      <c r="ES29" s="5">
        <f t="shared" si="30"/>
        <v>39.813953488372093</v>
      </c>
      <c r="ET29" s="57">
        <f>572-10</f>
        <v>562</v>
      </c>
      <c r="EU29" s="60">
        <f t="shared" si="60"/>
        <v>59.15789473684211</v>
      </c>
      <c r="EV29" s="96">
        <v>632</v>
      </c>
      <c r="EW29" s="83">
        <f t="shared" si="61"/>
        <v>62.266009852216754</v>
      </c>
      <c r="EX29" s="96">
        <v>642</v>
      </c>
      <c r="EY29" s="83">
        <f t="shared" si="62"/>
        <v>56.965394853593608</v>
      </c>
      <c r="EZ29" s="54">
        <v>29</v>
      </c>
      <c r="FA29" s="5">
        <v>3.1763417305585984</v>
      </c>
      <c r="FB29" s="9">
        <v>44</v>
      </c>
      <c r="FC29" s="5">
        <f t="shared" si="72"/>
        <v>4.583333333333333</v>
      </c>
      <c r="FD29" s="9">
        <v>65</v>
      </c>
      <c r="FE29" s="5">
        <f t="shared" si="31"/>
        <v>5.6374674761491761</v>
      </c>
      <c r="FF29" s="9">
        <v>59</v>
      </c>
      <c r="FG29" s="5">
        <f>FF29/K29*100</f>
        <v>5.4883720930232558</v>
      </c>
      <c r="FH29" s="57">
        <v>41</v>
      </c>
      <c r="FI29" s="60">
        <f t="shared" si="63"/>
        <v>4.3157894736842106</v>
      </c>
      <c r="FJ29" s="96">
        <v>40</v>
      </c>
      <c r="FK29" s="8">
        <f t="shared" si="64"/>
        <v>3.9408866995073892</v>
      </c>
      <c r="FL29" s="96">
        <v>49</v>
      </c>
      <c r="FM29" s="8">
        <f t="shared" si="65"/>
        <v>4.3478260869565215</v>
      </c>
      <c r="FN29" s="54" t="s">
        <v>45</v>
      </c>
      <c r="FO29" s="5" t="s">
        <v>45</v>
      </c>
      <c r="FP29" s="74" t="s">
        <v>58</v>
      </c>
      <c r="FQ29" s="8" t="s">
        <v>58</v>
      </c>
      <c r="FR29" s="74" t="s">
        <v>58</v>
      </c>
      <c r="FS29" s="8" t="s">
        <v>58</v>
      </c>
      <c r="FT29" s="74" t="s">
        <v>58</v>
      </c>
      <c r="FU29" s="60" t="s">
        <v>58</v>
      </c>
      <c r="FV29" s="9">
        <v>1</v>
      </c>
      <c r="FW29" s="5">
        <f t="shared" si="66"/>
        <v>0.10526315789473684</v>
      </c>
      <c r="FX29" s="56" t="s">
        <v>58</v>
      </c>
      <c r="FY29" s="25" t="s">
        <v>58</v>
      </c>
      <c r="FZ29" s="56" t="s">
        <v>58</v>
      </c>
      <c r="GA29" s="25" t="s">
        <v>58</v>
      </c>
    </row>
    <row r="30" spans="1:183" s="2" customFormat="1" ht="15.75" x14ac:dyDescent="0.25">
      <c r="A30" s="20" t="s">
        <v>65</v>
      </c>
      <c r="B30" s="9">
        <v>823</v>
      </c>
      <c r="C30" s="17">
        <v>787</v>
      </c>
      <c r="D30" s="5">
        <f>C30/B30*100</f>
        <v>95.62575941676792</v>
      </c>
      <c r="E30" s="10">
        <v>834</v>
      </c>
      <c r="F30" s="17">
        <v>784</v>
      </c>
      <c r="G30" s="5">
        <f>F30/E30*100</f>
        <v>94.004796163069543</v>
      </c>
      <c r="H30" s="9">
        <v>957</v>
      </c>
      <c r="I30" s="17">
        <v>906</v>
      </c>
      <c r="J30" s="12">
        <f>I30/H30*100</f>
        <v>94.670846394984338</v>
      </c>
      <c r="K30" s="11">
        <v>883</v>
      </c>
      <c r="L30" s="40">
        <v>835</v>
      </c>
      <c r="M30" s="6">
        <f>L30/K30*100</f>
        <v>94.563986409966034</v>
      </c>
      <c r="N30" s="11">
        <v>817</v>
      </c>
      <c r="O30" s="40">
        <v>810</v>
      </c>
      <c r="P30" s="15">
        <f>O30/N30*100</f>
        <v>99.143206854345166</v>
      </c>
      <c r="Q30" s="9">
        <v>818</v>
      </c>
      <c r="R30" s="17">
        <v>809</v>
      </c>
      <c r="S30" s="15">
        <f>R30/Q30*100</f>
        <v>98.899755501222501</v>
      </c>
      <c r="T30" s="89">
        <v>940</v>
      </c>
      <c r="U30" s="90">
        <v>915</v>
      </c>
      <c r="V30" s="5">
        <f>U30/T30*100</f>
        <v>97.340425531914903</v>
      </c>
      <c r="W30" s="89">
        <v>954</v>
      </c>
      <c r="X30" s="90">
        <v>844</v>
      </c>
      <c r="Y30" s="5">
        <f>X30/W30*100</f>
        <v>88.469601677148844</v>
      </c>
      <c r="Z30" s="54">
        <v>784</v>
      </c>
      <c r="AA30" s="5">
        <f>Z30/B30*100</f>
        <v>95.261239368165249</v>
      </c>
      <c r="AB30" s="9">
        <v>783</v>
      </c>
      <c r="AC30" s="5">
        <f>AB30/E30*100</f>
        <v>93.884892086330936</v>
      </c>
      <c r="AD30" s="9">
        <v>906</v>
      </c>
      <c r="AE30" s="5">
        <f>AD30/H30*100</f>
        <v>94.670846394984338</v>
      </c>
      <c r="AF30" s="9">
        <v>830</v>
      </c>
      <c r="AG30" s="5">
        <f>AF30/K30*100</f>
        <v>93.997734994337492</v>
      </c>
      <c r="AH30" s="9">
        <v>810</v>
      </c>
      <c r="AI30" s="5">
        <f>AH30/N30*100</f>
        <v>99.143206854345166</v>
      </c>
      <c r="AJ30" s="57">
        <v>815</v>
      </c>
      <c r="AK30" s="15">
        <f>$AJ30/Q30*100</f>
        <v>99.633251833740829</v>
      </c>
      <c r="AL30" s="89">
        <v>930</v>
      </c>
      <c r="AM30" s="6">
        <f>AL30/U30*100</f>
        <v>101.63934426229508</v>
      </c>
      <c r="AN30" s="89">
        <v>861</v>
      </c>
      <c r="AO30" s="6">
        <f>AN30/W30*100</f>
        <v>90.25157232704403</v>
      </c>
      <c r="AP30" s="54">
        <v>167</v>
      </c>
      <c r="AQ30" s="5">
        <v>20.291616038882136</v>
      </c>
      <c r="AR30" s="9">
        <v>179</v>
      </c>
      <c r="AS30" s="5">
        <f>AR30/E30*100</f>
        <v>21.462829736211031</v>
      </c>
      <c r="AT30" s="9">
        <v>164</v>
      </c>
      <c r="AU30" s="5">
        <f>AT30/H30*100</f>
        <v>17.136886102403341</v>
      </c>
      <c r="AV30" s="9">
        <v>190</v>
      </c>
      <c r="AW30" s="12">
        <f>AV30/K30*100</f>
        <v>21.517553793884485</v>
      </c>
      <c r="AX30" s="9">
        <v>226</v>
      </c>
      <c r="AY30" s="15">
        <f>AX30/$Q30*100</f>
        <v>27.628361858190708</v>
      </c>
      <c r="AZ30" s="89">
        <v>210</v>
      </c>
      <c r="BA30" s="6">
        <f>AZ30/U30*100</f>
        <v>22.950819672131146</v>
      </c>
      <c r="BB30" s="89">
        <v>219</v>
      </c>
      <c r="BC30" s="6">
        <f>BB30/W30*100</f>
        <v>22.955974842767297</v>
      </c>
      <c r="BD30" s="54">
        <v>266</v>
      </c>
      <c r="BE30" s="5">
        <v>32.320777642770352</v>
      </c>
      <c r="BF30" s="9">
        <v>254</v>
      </c>
      <c r="BG30" s="5">
        <f>BF30/E30*100</f>
        <v>30.455635491606714</v>
      </c>
      <c r="BH30" s="9">
        <v>239</v>
      </c>
      <c r="BI30" s="5">
        <f>BH30/H30*100</f>
        <v>24.973876698014628</v>
      </c>
      <c r="BJ30" s="9">
        <v>247</v>
      </c>
      <c r="BK30" s="5">
        <f>BJ30/K30*100</f>
        <v>27.972819932049831</v>
      </c>
      <c r="BL30" s="9">
        <v>204</v>
      </c>
      <c r="BM30" s="60">
        <f>BL30/$Q30*100</f>
        <v>24.938875305623473</v>
      </c>
      <c r="BN30" s="96">
        <v>198</v>
      </c>
      <c r="BO30" s="8">
        <f>BN30/U30*100</f>
        <v>21.639344262295083</v>
      </c>
      <c r="BP30" s="96">
        <v>153</v>
      </c>
      <c r="BQ30" s="8">
        <f>BP30/W30*100</f>
        <v>16.037735849056602</v>
      </c>
      <c r="BR30" s="54">
        <v>143</v>
      </c>
      <c r="BS30" s="5">
        <v>17.375455650060754</v>
      </c>
      <c r="BT30" s="9">
        <v>173</v>
      </c>
      <c r="BU30" s="5">
        <f>BT30/E30*100</f>
        <v>20.743405275779374</v>
      </c>
      <c r="BV30" s="9">
        <v>159</v>
      </c>
      <c r="BW30" s="5">
        <f>BV30/H30*100</f>
        <v>16.614420062695924</v>
      </c>
      <c r="BX30" s="9">
        <v>154</v>
      </c>
      <c r="BY30" s="5">
        <f>BX30/K30*100</f>
        <v>17.440543601359003</v>
      </c>
      <c r="BZ30" s="57">
        <v>93</v>
      </c>
      <c r="CA30" s="60">
        <f>BZ30/$Q30*100</f>
        <v>11.36919315403423</v>
      </c>
      <c r="CB30" s="96">
        <v>73</v>
      </c>
      <c r="CC30" s="111">
        <f>CB30/U30*100</f>
        <v>7.9781420765027322</v>
      </c>
      <c r="CD30" s="96">
        <v>101</v>
      </c>
      <c r="CE30" s="111">
        <f>CD30/W30*100</f>
        <v>10.587002096436059</v>
      </c>
      <c r="CF30" s="54">
        <v>224</v>
      </c>
      <c r="CG30" s="5">
        <v>27.217496962332927</v>
      </c>
      <c r="CH30" s="9">
        <v>206</v>
      </c>
      <c r="CI30" s="5">
        <f>CH30/E30*100</f>
        <v>24.700239808153476</v>
      </c>
      <c r="CJ30" s="9">
        <v>312</v>
      </c>
      <c r="CK30" s="5">
        <f>CJ30/H30*100</f>
        <v>32.601880877742943</v>
      </c>
      <c r="CL30" s="9">
        <v>253</v>
      </c>
      <c r="CM30" s="5">
        <f>CL30/K30*100</f>
        <v>28.652321630804078</v>
      </c>
      <c r="CN30" s="57">
        <v>283</v>
      </c>
      <c r="CO30" s="60">
        <f>CN30/$Q30*100</f>
        <v>34.596577017114917</v>
      </c>
      <c r="CP30" s="100">
        <v>378</v>
      </c>
      <c r="CQ30" s="83">
        <f>CP30/U30*100</f>
        <v>41.311475409836071</v>
      </c>
      <c r="CR30" s="100">
        <v>335</v>
      </c>
      <c r="CS30" s="83">
        <f>CR30/W30*100</f>
        <v>35.115303983228515</v>
      </c>
      <c r="CT30" s="54">
        <v>31</v>
      </c>
      <c r="CU30" s="5">
        <v>3.766707168894289</v>
      </c>
      <c r="CV30" s="9">
        <v>29</v>
      </c>
      <c r="CW30" s="5">
        <f>CV30/E30*100</f>
        <v>3.477218225419664</v>
      </c>
      <c r="CX30" s="9">
        <v>41</v>
      </c>
      <c r="CY30" s="5">
        <f>CX30/H30*100</f>
        <v>4.2842215256008354</v>
      </c>
      <c r="CZ30" s="74">
        <v>30</v>
      </c>
      <c r="DA30" s="8">
        <f>CZ30/$Q30*100</f>
        <v>3.6674816625916873</v>
      </c>
      <c r="DB30" s="121">
        <v>56</v>
      </c>
      <c r="DC30" s="8">
        <f>DB30/U30*100</f>
        <v>6.1202185792349724</v>
      </c>
      <c r="DD30" s="121">
        <v>28</v>
      </c>
      <c r="DE30" s="8">
        <f>DD30/W30*100</f>
        <v>2.9350104821802936</v>
      </c>
      <c r="DF30" s="54">
        <v>17</v>
      </c>
      <c r="DG30" s="5">
        <f>DF30/K30*100</f>
        <v>1.9252548131370328</v>
      </c>
      <c r="DH30" s="9" t="s">
        <v>45</v>
      </c>
      <c r="DI30" s="5" t="s">
        <v>45</v>
      </c>
      <c r="DJ30" s="9">
        <v>396</v>
      </c>
      <c r="DK30" s="5">
        <v>48.116646415552857</v>
      </c>
      <c r="DL30" s="9">
        <v>376</v>
      </c>
      <c r="DM30" s="5">
        <f>DL30/E30*100</f>
        <v>45.083932853717023</v>
      </c>
      <c r="DN30" s="9">
        <v>449</v>
      </c>
      <c r="DO30" s="9">
        <f>DN30/H30*100</f>
        <v>46.917450365726225</v>
      </c>
      <c r="DP30" s="9">
        <v>368</v>
      </c>
      <c r="DQ30" s="5">
        <f>DP30/K30*100</f>
        <v>41.676104190260475</v>
      </c>
      <c r="DR30" s="57">
        <v>352</v>
      </c>
      <c r="DS30" s="60">
        <f>DR30/$Q30*100</f>
        <v>43.03178484107579</v>
      </c>
      <c r="DT30" s="100">
        <v>337</v>
      </c>
      <c r="DU30" s="84">
        <f>DT30/U30*100</f>
        <v>36.830601092896174</v>
      </c>
      <c r="DV30" s="100">
        <v>333</v>
      </c>
      <c r="DW30" s="84">
        <f>DV30/W30*100</f>
        <v>34.905660377358487</v>
      </c>
      <c r="DX30" s="54">
        <v>52</v>
      </c>
      <c r="DY30" s="5">
        <v>6.3183475091130008</v>
      </c>
      <c r="DZ30" s="9">
        <v>24</v>
      </c>
      <c r="EA30" s="5">
        <f>DZ30/E30*100</f>
        <v>2.877697841726619</v>
      </c>
      <c r="EB30" s="9">
        <v>29</v>
      </c>
      <c r="EC30" s="5">
        <f>EB30/H30*100</f>
        <v>3.0303030303030303</v>
      </c>
      <c r="ED30" s="9">
        <v>26</v>
      </c>
      <c r="EE30" s="5">
        <f>ED30/K30*100</f>
        <v>2.944507361268403</v>
      </c>
      <c r="EF30" s="57">
        <v>34</v>
      </c>
      <c r="EG30" s="60">
        <f>EF30/$Q30*100</f>
        <v>4.1564792176039118</v>
      </c>
      <c r="EH30" s="96">
        <v>25</v>
      </c>
      <c r="EI30" s="8">
        <f>EH30/U30*100</f>
        <v>2.7322404371584699</v>
      </c>
      <c r="EJ30" s="96">
        <v>16</v>
      </c>
      <c r="EK30" s="8">
        <f>EJ30/W30*100</f>
        <v>1.6771488469601679</v>
      </c>
      <c r="EL30" s="54">
        <v>186</v>
      </c>
      <c r="EM30" s="5">
        <v>22.600243013365734</v>
      </c>
      <c r="EN30" s="9">
        <v>210</v>
      </c>
      <c r="EO30" s="5">
        <f>EN30/E30*100</f>
        <v>25.179856115107913</v>
      </c>
      <c r="EP30" s="9">
        <v>298</v>
      </c>
      <c r="EQ30" s="5">
        <f>EP30/H30*100</f>
        <v>31.138975966562171</v>
      </c>
      <c r="ER30" s="9">
        <v>310</v>
      </c>
      <c r="ES30" s="5">
        <f>ER30/K30*100</f>
        <v>35.107587768969424</v>
      </c>
      <c r="ET30" s="57">
        <v>313</v>
      </c>
      <c r="EU30" s="60">
        <f>ET30/$Q30*100</f>
        <v>38.264058679706601</v>
      </c>
      <c r="EV30" s="96">
        <v>470</v>
      </c>
      <c r="EW30" s="83">
        <f>EV30/U30*100</f>
        <v>51.366120218579233</v>
      </c>
      <c r="EX30" s="96">
        <v>410</v>
      </c>
      <c r="EY30" s="83">
        <f>EX30/W30*100</f>
        <v>42.976939203354299</v>
      </c>
      <c r="EZ30" s="54">
        <v>79</v>
      </c>
      <c r="FA30" s="5">
        <v>9.5990279465370598</v>
      </c>
      <c r="FB30" s="9">
        <v>98</v>
      </c>
      <c r="FC30" s="5">
        <f>FB30/E30*100</f>
        <v>11.750599520383693</v>
      </c>
      <c r="FD30" s="9">
        <v>118</v>
      </c>
      <c r="FE30" s="5">
        <f>FD30/H30*100</f>
        <v>12.330198537095088</v>
      </c>
      <c r="FF30" s="9">
        <v>89</v>
      </c>
      <c r="FG30" s="5">
        <f>FF30/K30*100</f>
        <v>10.079275198187995</v>
      </c>
      <c r="FH30" s="57">
        <v>97</v>
      </c>
      <c r="FI30" s="60">
        <f>FH30/$Q30*100</f>
        <v>11.858190709046456</v>
      </c>
      <c r="FJ30" s="96">
        <v>77</v>
      </c>
      <c r="FK30" s="8">
        <f>FJ30/U30*100</f>
        <v>8.415300546448087</v>
      </c>
      <c r="FL30" s="96">
        <v>101</v>
      </c>
      <c r="FM30" s="8">
        <f>FL30/W30*100</f>
        <v>10.587002096436059</v>
      </c>
      <c r="FN30" s="54">
        <v>4</v>
      </c>
      <c r="FO30" s="5">
        <v>0.48602673147023084</v>
      </c>
      <c r="FP30" s="74" t="s">
        <v>58</v>
      </c>
      <c r="FQ30" s="8" t="s">
        <v>58</v>
      </c>
      <c r="FR30" s="74" t="s">
        <v>58</v>
      </c>
      <c r="FS30" s="8" t="s">
        <v>58</v>
      </c>
      <c r="FT30" s="74" t="s">
        <v>58</v>
      </c>
      <c r="FU30" s="60" t="s">
        <v>58</v>
      </c>
      <c r="FV30" s="74" t="s">
        <v>58</v>
      </c>
      <c r="FW30" s="8" t="s">
        <v>58</v>
      </c>
      <c r="FX30" s="56" t="s">
        <v>58</v>
      </c>
      <c r="FY30" s="25" t="s">
        <v>58</v>
      </c>
      <c r="FZ30" s="56" t="s">
        <v>58</v>
      </c>
      <c r="GA30" s="25" t="s">
        <v>58</v>
      </c>
    </row>
    <row r="31" spans="1:183" s="2" customFormat="1" ht="15.75" x14ac:dyDescent="0.25">
      <c r="A31" s="20" t="s">
        <v>33</v>
      </c>
      <c r="B31" s="9">
        <v>533</v>
      </c>
      <c r="C31" s="17">
        <v>530</v>
      </c>
      <c r="D31" s="5">
        <f t="shared" si="0"/>
        <v>99.437148217636022</v>
      </c>
      <c r="E31" s="10">
        <v>576</v>
      </c>
      <c r="F31" s="17">
        <v>563</v>
      </c>
      <c r="G31" s="5">
        <f t="shared" si="33"/>
        <v>97.743055555555557</v>
      </c>
      <c r="H31" s="9">
        <v>548</v>
      </c>
      <c r="I31" s="17">
        <v>531</v>
      </c>
      <c r="J31" s="12">
        <f t="shared" si="34"/>
        <v>96.897810218978094</v>
      </c>
      <c r="K31" s="11">
        <v>569</v>
      </c>
      <c r="L31" s="40">
        <v>559</v>
      </c>
      <c r="M31" s="6">
        <f t="shared" si="35"/>
        <v>98.242530755711783</v>
      </c>
      <c r="N31" s="11">
        <v>582</v>
      </c>
      <c r="O31" s="40">
        <v>579</v>
      </c>
      <c r="P31" s="15">
        <f t="shared" si="67"/>
        <v>99.484536082474222</v>
      </c>
      <c r="Q31" s="9">
        <v>551</v>
      </c>
      <c r="R31" s="17">
        <v>548</v>
      </c>
      <c r="S31" s="15">
        <f t="shared" si="68"/>
        <v>99.455535390199628</v>
      </c>
      <c r="T31" s="89">
        <v>703</v>
      </c>
      <c r="U31" s="90">
        <v>681</v>
      </c>
      <c r="V31" s="5">
        <f t="shared" si="36"/>
        <v>96.870554765291601</v>
      </c>
      <c r="W31" s="89">
        <v>741</v>
      </c>
      <c r="X31" s="90">
        <v>661</v>
      </c>
      <c r="Y31" s="5">
        <f t="shared" si="37"/>
        <v>89.203778677462893</v>
      </c>
      <c r="Z31" s="54">
        <v>530</v>
      </c>
      <c r="AA31" s="5">
        <f t="shared" si="1"/>
        <v>99.437148217636022</v>
      </c>
      <c r="AB31" s="9">
        <v>566</v>
      </c>
      <c r="AC31" s="5">
        <f t="shared" si="2"/>
        <v>98.263888888888886</v>
      </c>
      <c r="AD31" s="9">
        <v>531</v>
      </c>
      <c r="AE31" s="5">
        <f t="shared" si="3"/>
        <v>96.897810218978094</v>
      </c>
      <c r="AF31" s="9">
        <v>559</v>
      </c>
      <c r="AG31" s="5">
        <f t="shared" si="4"/>
        <v>98.242530755711783</v>
      </c>
      <c r="AH31" s="9">
        <v>580</v>
      </c>
      <c r="AI31" s="5">
        <f t="shared" si="5"/>
        <v>99.656357388316152</v>
      </c>
      <c r="AJ31" s="57">
        <v>546</v>
      </c>
      <c r="AK31" s="15">
        <f t="shared" si="6"/>
        <v>99.092558983666052</v>
      </c>
      <c r="AL31" s="89">
        <v>697</v>
      </c>
      <c r="AM31" s="6">
        <f t="shared" ref="AM31:AM61" si="75">AL31/U31*100</f>
        <v>102.34948604992657</v>
      </c>
      <c r="AN31" s="89">
        <v>711</v>
      </c>
      <c r="AO31" s="6">
        <f t="shared" si="38"/>
        <v>95.951417004048579</v>
      </c>
      <c r="AP31" s="54">
        <v>151</v>
      </c>
      <c r="AQ31" s="5">
        <v>28.330206378986865</v>
      </c>
      <c r="AR31" s="9">
        <v>213</v>
      </c>
      <c r="AS31" s="5">
        <f t="shared" si="7"/>
        <v>36.979166666666671</v>
      </c>
      <c r="AT31" s="9">
        <v>150</v>
      </c>
      <c r="AU31" s="5">
        <f t="shared" si="8"/>
        <v>27.372262773722628</v>
      </c>
      <c r="AV31" s="9">
        <v>117</v>
      </c>
      <c r="AW31" s="12">
        <f t="shared" si="9"/>
        <v>20.562390158172231</v>
      </c>
      <c r="AX31" s="9">
        <v>168</v>
      </c>
      <c r="AY31" s="15">
        <f t="shared" si="39"/>
        <v>30.490018148820326</v>
      </c>
      <c r="AZ31" s="89">
        <v>166</v>
      </c>
      <c r="BA31" s="6">
        <f t="shared" ref="BA31:BA60" si="76">AZ31/U31*100</f>
        <v>24.375917767988252</v>
      </c>
      <c r="BB31" s="89">
        <v>145</v>
      </c>
      <c r="BC31" s="6">
        <f t="shared" si="41"/>
        <v>19.568151147098515</v>
      </c>
      <c r="BD31" s="54">
        <v>144</v>
      </c>
      <c r="BE31" s="5">
        <v>27.016885553470921</v>
      </c>
      <c r="BF31" s="9">
        <v>116</v>
      </c>
      <c r="BG31" s="5">
        <f t="shared" si="10"/>
        <v>20.138888888888889</v>
      </c>
      <c r="BH31" s="9">
        <v>120</v>
      </c>
      <c r="BI31" s="5">
        <f t="shared" si="11"/>
        <v>21.897810218978105</v>
      </c>
      <c r="BJ31" s="9">
        <v>125</v>
      </c>
      <c r="BK31" s="5">
        <f t="shared" si="12"/>
        <v>21.968365553602812</v>
      </c>
      <c r="BL31" s="9">
        <v>79</v>
      </c>
      <c r="BM31" s="60">
        <f t="shared" si="42"/>
        <v>14.337568058076226</v>
      </c>
      <c r="BN31" s="96">
        <v>88</v>
      </c>
      <c r="BO31" s="8">
        <f t="shared" ref="BO31:BO61" si="77">BN31/U31*100</f>
        <v>12.922173274596183</v>
      </c>
      <c r="BP31" s="96">
        <v>60</v>
      </c>
      <c r="BQ31" s="8">
        <f t="shared" si="44"/>
        <v>8.097165991902834</v>
      </c>
      <c r="BR31" s="54">
        <v>70</v>
      </c>
      <c r="BS31" s="5">
        <v>13.133208255159476</v>
      </c>
      <c r="BT31" s="9">
        <v>90</v>
      </c>
      <c r="BU31" s="5">
        <f t="shared" si="13"/>
        <v>15.625</v>
      </c>
      <c r="BV31" s="9">
        <v>61</v>
      </c>
      <c r="BW31" s="5">
        <f t="shared" si="14"/>
        <v>11.131386861313869</v>
      </c>
      <c r="BX31" s="9">
        <v>79</v>
      </c>
      <c r="BY31" s="5">
        <f t="shared" si="15"/>
        <v>13.884007029876976</v>
      </c>
      <c r="BZ31" s="57">
        <v>62</v>
      </c>
      <c r="CA31" s="60">
        <f t="shared" si="45"/>
        <v>11.252268602540836</v>
      </c>
      <c r="CB31" s="96">
        <v>62</v>
      </c>
      <c r="CC31" s="111">
        <f t="shared" ref="CC31:CC61" si="78">CB31/U31*100</f>
        <v>9.1042584434654916</v>
      </c>
      <c r="CD31" s="96">
        <v>46</v>
      </c>
      <c r="CE31" s="111">
        <f t="shared" si="47"/>
        <v>6.2078272604588394</v>
      </c>
      <c r="CF31" s="54">
        <v>137</v>
      </c>
      <c r="CG31" s="5">
        <v>25.703564727954969</v>
      </c>
      <c r="CH31" s="9">
        <v>156</v>
      </c>
      <c r="CI31" s="5">
        <f t="shared" si="16"/>
        <v>27.083333333333332</v>
      </c>
      <c r="CJ31" s="9">
        <v>97</v>
      </c>
      <c r="CK31" s="5">
        <f t="shared" si="17"/>
        <v>17.700729927007298</v>
      </c>
      <c r="CL31" s="9">
        <v>96</v>
      </c>
      <c r="CM31" s="5">
        <f t="shared" si="18"/>
        <v>16.871704745166959</v>
      </c>
      <c r="CN31" s="57">
        <v>160</v>
      </c>
      <c r="CO31" s="60">
        <f t="shared" si="48"/>
        <v>29.038112522686028</v>
      </c>
      <c r="CP31" s="100">
        <v>281</v>
      </c>
      <c r="CQ31" s="83">
        <f t="shared" ref="CQ31:CQ61" si="79">CP31/U31*100</f>
        <v>41.262848751835534</v>
      </c>
      <c r="CR31" s="100">
        <v>258</v>
      </c>
      <c r="CS31" s="83">
        <f t="shared" si="50"/>
        <v>34.817813765182187</v>
      </c>
      <c r="CT31" s="54">
        <v>41</v>
      </c>
      <c r="CU31" s="5">
        <v>7.6923076923076925</v>
      </c>
      <c r="CV31" s="9">
        <v>41</v>
      </c>
      <c r="CW31" s="5">
        <f t="shared" si="19"/>
        <v>7.1180555555555554</v>
      </c>
      <c r="CX31" s="9">
        <v>33</v>
      </c>
      <c r="CY31" s="5">
        <f t="shared" si="20"/>
        <v>6.0218978102189782</v>
      </c>
      <c r="CZ31" s="74">
        <v>47</v>
      </c>
      <c r="DA31" s="8">
        <f t="shared" si="51"/>
        <v>8.5299455535390205</v>
      </c>
      <c r="DB31" s="121">
        <v>24</v>
      </c>
      <c r="DC31" s="8">
        <f t="shared" ref="DC31:DC61" si="80">DB31/U31*100</f>
        <v>3.5242290748898681</v>
      </c>
      <c r="DD31" s="121">
        <v>20</v>
      </c>
      <c r="DE31" s="8">
        <f t="shared" si="53"/>
        <v>2.6990553306342782</v>
      </c>
      <c r="DF31" s="54">
        <v>47</v>
      </c>
      <c r="DG31" s="5">
        <f t="shared" si="21"/>
        <v>8.2601054481546576</v>
      </c>
      <c r="DH31" s="9" t="s">
        <v>45</v>
      </c>
      <c r="DI31" s="5" t="s">
        <v>45</v>
      </c>
      <c r="DJ31" s="9">
        <v>302</v>
      </c>
      <c r="DK31" s="5">
        <v>56.660412757973731</v>
      </c>
      <c r="DL31" s="9">
        <v>294</v>
      </c>
      <c r="DM31" s="5">
        <f t="shared" si="22"/>
        <v>51.041666666666664</v>
      </c>
      <c r="DN31" s="9">
        <v>314</v>
      </c>
      <c r="DO31" s="9">
        <f t="shared" si="23"/>
        <v>57.299270072992705</v>
      </c>
      <c r="DP31" s="9">
        <v>328</v>
      </c>
      <c r="DQ31" s="5">
        <f t="shared" si="24"/>
        <v>57.644991212653771</v>
      </c>
      <c r="DR31" s="57">
        <v>312</v>
      </c>
      <c r="DS31" s="60">
        <f t="shared" si="54"/>
        <v>56.624319419237743</v>
      </c>
      <c r="DT31" s="100">
        <v>310</v>
      </c>
      <c r="DU31" s="84">
        <f t="shared" ref="DU31:DU61" si="81">DT31/U31*100</f>
        <v>45.521292217327456</v>
      </c>
      <c r="DV31" s="100">
        <v>362</v>
      </c>
      <c r="DW31" s="84">
        <f t="shared" si="56"/>
        <v>48.852901484480434</v>
      </c>
      <c r="DX31" s="54">
        <v>50</v>
      </c>
      <c r="DY31" s="5">
        <v>9.3808630393996246</v>
      </c>
      <c r="DZ31" s="9">
        <v>50</v>
      </c>
      <c r="EA31" s="5">
        <f t="shared" si="71"/>
        <v>8.6805555555555554</v>
      </c>
      <c r="EB31" s="9">
        <v>31</v>
      </c>
      <c r="EC31" s="5">
        <f t="shared" si="73"/>
        <v>5.6569343065693429</v>
      </c>
      <c r="ED31" s="9">
        <v>29</v>
      </c>
      <c r="EE31" s="5">
        <f t="shared" si="74"/>
        <v>5.0966608084358525</v>
      </c>
      <c r="EF31" s="57">
        <v>13</v>
      </c>
      <c r="EG31" s="60">
        <f t="shared" si="57"/>
        <v>2.3593466424682399</v>
      </c>
      <c r="EH31" s="96">
        <v>18</v>
      </c>
      <c r="EI31" s="8">
        <f t="shared" ref="EI31:EI60" si="82">EH31/U31*100</f>
        <v>2.643171806167401</v>
      </c>
      <c r="EJ31" s="96">
        <v>19</v>
      </c>
      <c r="EK31" s="8">
        <f t="shared" si="59"/>
        <v>2.5641025641025639</v>
      </c>
      <c r="EL31" s="54">
        <v>124</v>
      </c>
      <c r="EM31" s="5">
        <v>23.264540337711072</v>
      </c>
      <c r="EN31" s="9">
        <v>130</v>
      </c>
      <c r="EO31" s="5">
        <f t="shared" si="28"/>
        <v>22.569444444444446</v>
      </c>
      <c r="EP31" s="9">
        <v>227</v>
      </c>
      <c r="EQ31" s="5">
        <f t="shared" si="29"/>
        <v>41.423357664233578</v>
      </c>
      <c r="ER31" s="9">
        <v>260</v>
      </c>
      <c r="ES31" s="5">
        <f t="shared" si="30"/>
        <v>45.694200351493848</v>
      </c>
      <c r="ET31" s="57">
        <v>219</v>
      </c>
      <c r="EU31" s="60">
        <f t="shared" si="60"/>
        <v>39.745916515426501</v>
      </c>
      <c r="EV31" s="96">
        <v>388</v>
      </c>
      <c r="EW31" s="83">
        <f t="shared" ref="EW31:EW61" si="83">EV31/U31*100</f>
        <v>56.975036710719529</v>
      </c>
      <c r="EX31" s="96">
        <v>429</v>
      </c>
      <c r="EY31" s="83">
        <f t="shared" si="62"/>
        <v>57.894736842105267</v>
      </c>
      <c r="EZ31" s="54">
        <v>33</v>
      </c>
      <c r="FA31" s="5">
        <v>6.191369606003752</v>
      </c>
      <c r="FB31" s="9">
        <v>26</v>
      </c>
      <c r="FC31" s="5">
        <f t="shared" si="72"/>
        <v>4.5138888888888884</v>
      </c>
      <c r="FD31" s="9">
        <v>25</v>
      </c>
      <c r="FE31" s="5">
        <f t="shared" si="31"/>
        <v>4.562043795620438</v>
      </c>
      <c r="FF31" s="9">
        <v>35</v>
      </c>
      <c r="FG31" s="5">
        <f>FF31/K31*100</f>
        <v>6.1511423550087869</v>
      </c>
      <c r="FH31" s="57">
        <v>26</v>
      </c>
      <c r="FI31" s="60">
        <f t="shared" si="63"/>
        <v>4.7186932849364798</v>
      </c>
      <c r="FJ31" s="96">
        <v>20</v>
      </c>
      <c r="FK31" s="8">
        <f t="shared" ref="FK31:FK61" si="84">FJ31/U31*100</f>
        <v>2.9368575624082229</v>
      </c>
      <c r="FL31" s="96">
        <v>20</v>
      </c>
      <c r="FM31" s="8">
        <f t="shared" si="65"/>
        <v>2.6990553306342782</v>
      </c>
      <c r="FN31" s="54" t="s">
        <v>45</v>
      </c>
      <c r="FO31" s="5" t="s">
        <v>45</v>
      </c>
      <c r="FP31" s="74" t="s">
        <v>58</v>
      </c>
      <c r="FQ31" s="8" t="s">
        <v>58</v>
      </c>
      <c r="FR31" s="74" t="s">
        <v>58</v>
      </c>
      <c r="FS31" s="8" t="s">
        <v>58</v>
      </c>
      <c r="FT31" s="74" t="s">
        <v>58</v>
      </c>
      <c r="FU31" s="60" t="s">
        <v>58</v>
      </c>
      <c r="FV31" s="74" t="s">
        <v>58</v>
      </c>
      <c r="FW31" s="8" t="s">
        <v>58</v>
      </c>
      <c r="FX31" s="56" t="s">
        <v>58</v>
      </c>
      <c r="FY31" s="25" t="s">
        <v>58</v>
      </c>
      <c r="FZ31" s="56" t="s">
        <v>58</v>
      </c>
      <c r="GA31" s="25" t="s">
        <v>58</v>
      </c>
    </row>
    <row r="32" spans="1:183" s="2" customFormat="1" ht="15.75" x14ac:dyDescent="0.25">
      <c r="A32" s="23" t="s">
        <v>34</v>
      </c>
      <c r="B32" s="30">
        <v>856</v>
      </c>
      <c r="C32" s="24">
        <v>808</v>
      </c>
      <c r="D32" s="25">
        <f>C32/B32*100</f>
        <v>94.392523364485982</v>
      </c>
      <c r="E32" s="35">
        <v>890</v>
      </c>
      <c r="F32" s="24">
        <v>848</v>
      </c>
      <c r="G32" s="25">
        <f>F32/E32*100</f>
        <v>95.280898876404493</v>
      </c>
      <c r="H32" s="30">
        <v>960</v>
      </c>
      <c r="I32" s="24">
        <v>912</v>
      </c>
      <c r="J32" s="33">
        <f>I32/H32*100</f>
        <v>95</v>
      </c>
      <c r="K32" s="11">
        <v>951</v>
      </c>
      <c r="L32" s="41">
        <v>929</v>
      </c>
      <c r="M32" s="6">
        <f>L32/K32*100</f>
        <v>97.686645636172457</v>
      </c>
      <c r="N32" s="11">
        <v>980</v>
      </c>
      <c r="O32" s="41">
        <v>976</v>
      </c>
      <c r="P32" s="15">
        <f t="shared" si="67"/>
        <v>99.591836734693871</v>
      </c>
      <c r="Q32" s="9">
        <v>969</v>
      </c>
      <c r="R32" s="17">
        <v>966</v>
      </c>
      <c r="S32" s="15">
        <f t="shared" si="68"/>
        <v>99.690402476780179</v>
      </c>
      <c r="T32" s="89">
        <f>1100</f>
        <v>1100</v>
      </c>
      <c r="U32" s="90">
        <v>1067</v>
      </c>
      <c r="V32" s="5">
        <f t="shared" si="36"/>
        <v>97</v>
      </c>
      <c r="W32" s="89">
        <v>1172</v>
      </c>
      <c r="X32" s="90">
        <v>1054</v>
      </c>
      <c r="Y32" s="5">
        <f t="shared" si="37"/>
        <v>89.931740614334473</v>
      </c>
      <c r="Z32" s="56">
        <v>808</v>
      </c>
      <c r="AA32" s="25">
        <f t="shared" si="1"/>
        <v>94.392523364485982</v>
      </c>
      <c r="AB32" s="30">
        <v>847</v>
      </c>
      <c r="AC32" s="25">
        <f t="shared" si="2"/>
        <v>95.168539325842687</v>
      </c>
      <c r="AD32" s="30">
        <v>912</v>
      </c>
      <c r="AE32" s="25">
        <f t="shared" si="3"/>
        <v>95</v>
      </c>
      <c r="AF32" s="30">
        <v>928</v>
      </c>
      <c r="AG32" s="25">
        <f t="shared" si="4"/>
        <v>97.581493165089384</v>
      </c>
      <c r="AH32" s="30">
        <v>974</v>
      </c>
      <c r="AI32" s="25">
        <f t="shared" si="5"/>
        <v>99.387755102040813</v>
      </c>
      <c r="AJ32" s="51">
        <v>962</v>
      </c>
      <c r="AK32" s="15">
        <f t="shared" si="6"/>
        <v>99.27760577915376</v>
      </c>
      <c r="AL32" s="89">
        <v>1068</v>
      </c>
      <c r="AM32" s="6">
        <f t="shared" si="75"/>
        <v>100.09372071227742</v>
      </c>
      <c r="AN32" s="89">
        <v>1115</v>
      </c>
      <c r="AO32" s="6">
        <f t="shared" si="38"/>
        <v>95.136518771331055</v>
      </c>
      <c r="AP32" s="56">
        <v>239</v>
      </c>
      <c r="AQ32" s="25">
        <v>27.920560747663554</v>
      </c>
      <c r="AR32" s="30">
        <v>242</v>
      </c>
      <c r="AS32" s="25">
        <f t="shared" si="7"/>
        <v>27.191011235955052</v>
      </c>
      <c r="AT32" s="30">
        <v>185</v>
      </c>
      <c r="AU32" s="25">
        <f t="shared" si="8"/>
        <v>19.270833333333336</v>
      </c>
      <c r="AV32" s="30">
        <v>170</v>
      </c>
      <c r="AW32" s="33">
        <f t="shared" si="9"/>
        <v>17.875920084121976</v>
      </c>
      <c r="AX32" s="9">
        <v>196</v>
      </c>
      <c r="AY32" s="15">
        <f t="shared" si="39"/>
        <v>20.227038183694532</v>
      </c>
      <c r="AZ32" s="89">
        <v>198</v>
      </c>
      <c r="BA32" s="6">
        <f t="shared" si="76"/>
        <v>18.556701030927837</v>
      </c>
      <c r="BB32" s="89">
        <v>298</v>
      </c>
      <c r="BC32" s="6">
        <f t="shared" si="41"/>
        <v>25.426621160409557</v>
      </c>
      <c r="BD32" s="56">
        <v>150</v>
      </c>
      <c r="BE32" s="25">
        <v>17.523364485981308</v>
      </c>
      <c r="BF32" s="30">
        <v>140</v>
      </c>
      <c r="BG32" s="25">
        <f t="shared" si="10"/>
        <v>15.730337078651685</v>
      </c>
      <c r="BH32" s="30">
        <v>153</v>
      </c>
      <c r="BI32" s="25">
        <f t="shared" si="11"/>
        <v>15.937499999999998</v>
      </c>
      <c r="BJ32" s="30">
        <v>126</v>
      </c>
      <c r="BK32" s="25">
        <f t="shared" si="12"/>
        <v>13.249211356466878</v>
      </c>
      <c r="BL32" s="9">
        <v>78</v>
      </c>
      <c r="BM32" s="60">
        <f t="shared" si="42"/>
        <v>8.0495356037151709</v>
      </c>
      <c r="BN32" s="96">
        <v>84</v>
      </c>
      <c r="BO32" s="8">
        <f t="shared" si="77"/>
        <v>7.8725398313027179</v>
      </c>
      <c r="BP32" s="96">
        <v>86</v>
      </c>
      <c r="BQ32" s="8">
        <f t="shared" si="44"/>
        <v>7.3378839590443681</v>
      </c>
      <c r="BR32" s="56">
        <v>125</v>
      </c>
      <c r="BS32" s="25">
        <v>14.602803738317757</v>
      </c>
      <c r="BT32" s="30">
        <v>126</v>
      </c>
      <c r="BU32" s="25">
        <f t="shared" si="13"/>
        <v>14.157303370786517</v>
      </c>
      <c r="BV32" s="30">
        <v>114</v>
      </c>
      <c r="BW32" s="25">
        <f t="shared" si="14"/>
        <v>11.875</v>
      </c>
      <c r="BX32" s="30">
        <v>105</v>
      </c>
      <c r="BY32" s="25">
        <f t="shared" si="15"/>
        <v>11.041009463722396</v>
      </c>
      <c r="BZ32" s="51">
        <v>118</v>
      </c>
      <c r="CA32" s="60">
        <f t="shared" si="45"/>
        <v>12.177502579979361</v>
      </c>
      <c r="CB32" s="96">
        <v>98</v>
      </c>
      <c r="CC32" s="111">
        <f t="shared" si="78"/>
        <v>9.184629803186505</v>
      </c>
      <c r="CD32" s="96">
        <v>65</v>
      </c>
      <c r="CE32" s="111">
        <f t="shared" si="47"/>
        <v>5.5460750853242322</v>
      </c>
      <c r="CF32" s="56">
        <v>253</v>
      </c>
      <c r="CG32" s="25">
        <v>29.556074766355138</v>
      </c>
      <c r="CH32" s="30">
        <v>305</v>
      </c>
      <c r="CI32" s="25">
        <f t="shared" si="16"/>
        <v>34.269662921348313</v>
      </c>
      <c r="CJ32" s="30">
        <v>390</v>
      </c>
      <c r="CK32" s="25">
        <f t="shared" si="17"/>
        <v>40.625</v>
      </c>
      <c r="CL32" s="30">
        <v>440</v>
      </c>
      <c r="CM32" s="25">
        <f t="shared" si="18"/>
        <v>46.267087276551003</v>
      </c>
      <c r="CN32" s="51">
        <v>492</v>
      </c>
      <c r="CO32" s="60">
        <f t="shared" si="48"/>
        <v>50.773993808049532</v>
      </c>
      <c r="CP32" s="100">
        <v>528</v>
      </c>
      <c r="CQ32" s="83">
        <f t="shared" si="79"/>
        <v>49.484536082474229</v>
      </c>
      <c r="CR32" s="100">
        <v>469</v>
      </c>
      <c r="CS32" s="83">
        <f t="shared" si="50"/>
        <v>40.017064846416382</v>
      </c>
      <c r="CT32" s="56">
        <v>79</v>
      </c>
      <c r="CU32" s="25">
        <v>9.2289719626168214</v>
      </c>
      <c r="CV32" s="30">
        <v>30</v>
      </c>
      <c r="CW32" s="25">
        <f t="shared" si="19"/>
        <v>3.3707865168539324</v>
      </c>
      <c r="CX32" s="30">
        <v>33</v>
      </c>
      <c r="CY32" s="25">
        <f t="shared" si="20"/>
        <v>3.4375000000000004</v>
      </c>
      <c r="CZ32" s="76">
        <v>20</v>
      </c>
      <c r="DA32" s="8">
        <f t="shared" si="51"/>
        <v>2.0639834881320951</v>
      </c>
      <c r="DB32" s="121">
        <v>25</v>
      </c>
      <c r="DC32" s="8">
        <f t="shared" si="80"/>
        <v>2.3430178069353329</v>
      </c>
      <c r="DD32" s="121">
        <v>20</v>
      </c>
      <c r="DE32" s="8">
        <f t="shared" si="53"/>
        <v>1.7064846416382253</v>
      </c>
      <c r="DF32" s="56">
        <v>23</v>
      </c>
      <c r="DG32" s="25">
        <f t="shared" si="21"/>
        <v>2.4185068349106205</v>
      </c>
      <c r="DH32" s="9" t="s">
        <v>45</v>
      </c>
      <c r="DI32" s="5" t="s">
        <v>45</v>
      </c>
      <c r="DJ32" s="30">
        <v>573</v>
      </c>
      <c r="DK32" s="25">
        <v>66.93925233644859</v>
      </c>
      <c r="DL32" s="30">
        <v>598</v>
      </c>
      <c r="DM32" s="25">
        <f t="shared" si="22"/>
        <v>67.19101123595506</v>
      </c>
      <c r="DN32" s="30">
        <v>650</v>
      </c>
      <c r="DO32" s="30">
        <f t="shared" si="23"/>
        <v>67.708333333333343</v>
      </c>
      <c r="DP32" s="30">
        <v>643</v>
      </c>
      <c r="DQ32" s="25">
        <f t="shared" si="24"/>
        <v>67.613038906414303</v>
      </c>
      <c r="DR32" s="51">
        <v>583</v>
      </c>
      <c r="DS32" s="60">
        <f t="shared" si="54"/>
        <v>60.165118679050565</v>
      </c>
      <c r="DT32" s="100">
        <v>688</v>
      </c>
      <c r="DU32" s="84">
        <f t="shared" si="81"/>
        <v>64.479850046860349</v>
      </c>
      <c r="DV32" s="100">
        <v>608</v>
      </c>
      <c r="DW32" s="84">
        <f t="shared" si="56"/>
        <v>51.877133105802045</v>
      </c>
      <c r="DX32" s="56">
        <v>20</v>
      </c>
      <c r="DY32" s="25">
        <v>2.3364485981308412</v>
      </c>
      <c r="DZ32" s="30">
        <v>20</v>
      </c>
      <c r="EA32" s="25">
        <f t="shared" si="71"/>
        <v>2.2471910112359552</v>
      </c>
      <c r="EB32" s="30">
        <v>19</v>
      </c>
      <c r="EC32" s="25">
        <f t="shared" si="73"/>
        <v>1.9791666666666665</v>
      </c>
      <c r="ED32" s="30">
        <v>19</v>
      </c>
      <c r="EE32" s="25">
        <f t="shared" si="74"/>
        <v>1.9978969505783386</v>
      </c>
      <c r="EF32" s="51">
        <v>15</v>
      </c>
      <c r="EG32" s="60">
        <f t="shared" si="57"/>
        <v>1.5479876160990713</v>
      </c>
      <c r="EH32" s="96">
        <v>14</v>
      </c>
      <c r="EI32" s="8">
        <f t="shared" si="82"/>
        <v>1.3120899718837862</v>
      </c>
      <c r="EJ32" s="96">
        <v>4</v>
      </c>
      <c r="EK32" s="8">
        <f t="shared" si="59"/>
        <v>0.34129692832764508</v>
      </c>
      <c r="EL32" s="56">
        <v>106</v>
      </c>
      <c r="EM32" s="25">
        <v>12.383177570093459</v>
      </c>
      <c r="EN32" s="30">
        <v>161</v>
      </c>
      <c r="EO32" s="25">
        <f t="shared" si="28"/>
        <v>18.089887640449437</v>
      </c>
      <c r="EP32" s="30">
        <v>198</v>
      </c>
      <c r="EQ32" s="25">
        <f t="shared" si="29"/>
        <v>20.625</v>
      </c>
      <c r="ER32" s="30">
        <v>257</v>
      </c>
      <c r="ES32" s="25">
        <f t="shared" si="30"/>
        <v>27.024185068349105</v>
      </c>
      <c r="ET32" s="51">
        <v>370</v>
      </c>
      <c r="EU32" s="60">
        <f t="shared" si="60"/>
        <v>38.183694530443759</v>
      </c>
      <c r="EV32" s="96">
        <v>450</v>
      </c>
      <c r="EW32" s="83">
        <f t="shared" si="83"/>
        <v>42.174320524835991</v>
      </c>
      <c r="EX32" s="96">
        <v>525</v>
      </c>
      <c r="EY32" s="83">
        <f t="shared" si="62"/>
        <v>44.795221843003411</v>
      </c>
      <c r="EZ32" s="56">
        <v>68</v>
      </c>
      <c r="FA32" s="25">
        <v>7.9439252336448591</v>
      </c>
      <c r="FB32" s="30">
        <v>68</v>
      </c>
      <c r="FC32" s="25">
        <f t="shared" si="72"/>
        <v>7.6404494382022472</v>
      </c>
      <c r="FD32" s="30">
        <v>73</v>
      </c>
      <c r="FE32" s="25">
        <f t="shared" si="31"/>
        <v>7.6041666666666661</v>
      </c>
      <c r="FF32" s="30">
        <v>65</v>
      </c>
      <c r="FG32" s="25">
        <f>FF32/K32*100</f>
        <v>6.8349106203995795</v>
      </c>
      <c r="FH32" s="51">
        <v>55</v>
      </c>
      <c r="FI32" s="60">
        <f t="shared" si="63"/>
        <v>5.6759545923632606</v>
      </c>
      <c r="FJ32" s="96">
        <v>68</v>
      </c>
      <c r="FK32" s="8">
        <f t="shared" si="84"/>
        <v>6.3730084348641052</v>
      </c>
      <c r="FL32" s="96">
        <v>49</v>
      </c>
      <c r="FM32" s="8">
        <f t="shared" si="65"/>
        <v>4.1808873720136512</v>
      </c>
      <c r="FN32" s="56">
        <v>2</v>
      </c>
      <c r="FO32" s="25">
        <v>0.23364485981308408</v>
      </c>
      <c r="FP32" s="30">
        <v>1</v>
      </c>
      <c r="FQ32" s="25">
        <f>FP32/E32*100</f>
        <v>0.11235955056179776</v>
      </c>
      <c r="FR32" s="30">
        <v>2</v>
      </c>
      <c r="FS32" s="33">
        <f>FR32/H32*100</f>
        <v>0.20833333333333334</v>
      </c>
      <c r="FT32" s="76" t="s">
        <v>58</v>
      </c>
      <c r="FU32" s="60" t="s">
        <v>58</v>
      </c>
      <c r="FV32" s="74" t="s">
        <v>58</v>
      </c>
      <c r="FW32" s="8" t="s">
        <v>58</v>
      </c>
      <c r="FX32" s="56" t="s">
        <v>58</v>
      </c>
      <c r="FY32" s="25" t="s">
        <v>58</v>
      </c>
      <c r="FZ32" s="56" t="s">
        <v>58</v>
      </c>
      <c r="GA32" s="25" t="s">
        <v>58</v>
      </c>
    </row>
    <row r="33" spans="1:183" s="2" customFormat="1" ht="15.75" x14ac:dyDescent="0.25">
      <c r="A33" s="21" t="s">
        <v>32</v>
      </c>
      <c r="B33" s="9">
        <f>1291+906+1065+1303+1219</f>
        <v>5784</v>
      </c>
      <c r="C33" s="17">
        <v>5537</v>
      </c>
      <c r="D33" s="5">
        <f>C33/B33*100</f>
        <v>95.729598893499315</v>
      </c>
      <c r="E33" s="10">
        <f>1223+942+1128+1427+1304</f>
        <v>6024</v>
      </c>
      <c r="F33" s="17">
        <f>1170+910+1073+1380+1254</f>
        <v>5787</v>
      </c>
      <c r="G33" s="5">
        <f>F33/E33*100</f>
        <v>96.065737051792837</v>
      </c>
      <c r="H33" s="9">
        <v>6511</v>
      </c>
      <c r="I33" s="17">
        <v>6210</v>
      </c>
      <c r="J33" s="12">
        <f>I33/H33*100</f>
        <v>95.377054215942252</v>
      </c>
      <c r="K33" s="11">
        <v>6856</v>
      </c>
      <c r="L33" s="17">
        <f>1456+1057+1183+1471+1403</f>
        <v>6570</v>
      </c>
      <c r="M33" s="6">
        <f>L33/K33*100</f>
        <v>95.828471411901987</v>
      </c>
      <c r="N33" s="11">
        <f>1372-146+1040-74+1235-56+1484-76+1329</f>
        <v>6108</v>
      </c>
      <c r="O33" s="17">
        <f>1220+954+1159+1398+1324</f>
        <v>6055</v>
      </c>
      <c r="P33" s="15">
        <f>O33/N33*100</f>
        <v>99.132285527177473</v>
      </c>
      <c r="Q33" s="9">
        <f>1446-66-55+1135-82+1212-51+1385-66+1433-1</f>
        <v>6290</v>
      </c>
      <c r="R33" s="17">
        <f>1405-66-55+1082-82+1200-51+1359-66+1383-1</f>
        <v>6108</v>
      </c>
      <c r="S33" s="15">
        <f>R33/Q33*100</f>
        <v>97.106518282988873</v>
      </c>
      <c r="T33" s="89">
        <f>(1514+1390+1371+1455+1541)-333</f>
        <v>6938</v>
      </c>
      <c r="U33" s="90">
        <v>6487</v>
      </c>
      <c r="V33" s="5">
        <f>U33/T33*100</f>
        <v>93.49956759873163</v>
      </c>
      <c r="W33" s="89">
        <v>7659</v>
      </c>
      <c r="X33" s="90">
        <v>6946</v>
      </c>
      <c r="Y33" s="5">
        <f>X33/W33*100</f>
        <v>90.690690690690687</v>
      </c>
      <c r="Z33" s="54">
        <v>5541</v>
      </c>
      <c r="AA33" s="5">
        <f>Z33/B33*100</f>
        <v>95.798755186721991</v>
      </c>
      <c r="AB33" s="9">
        <f>1173+910+1072+1380+1251</f>
        <v>5786</v>
      </c>
      <c r="AC33" s="5">
        <f>AB33/E33*100</f>
        <v>96.049136786188583</v>
      </c>
      <c r="AD33" s="9">
        <v>6192</v>
      </c>
      <c r="AE33" s="5">
        <f>AD33/H33*100</f>
        <v>95.100598986330823</v>
      </c>
      <c r="AF33" s="9">
        <f>1454+1057+1184+1466+1401</f>
        <v>6562</v>
      </c>
      <c r="AG33" s="5">
        <f>AF33/K33*100</f>
        <v>95.711785297549596</v>
      </c>
      <c r="AH33" s="9">
        <f>1219+950+1154+1399+1313</f>
        <v>6035</v>
      </c>
      <c r="AI33" s="5">
        <f>AH33/N33*100</f>
        <v>98.804846103470851</v>
      </c>
      <c r="AJ33" s="57">
        <f>1436-66-55+1130-82+1199-51+1378-66+1419-1</f>
        <v>6241</v>
      </c>
      <c r="AK33" s="15">
        <f>$AJ33/Q33*100</f>
        <v>99.220985691573929</v>
      </c>
      <c r="AL33" s="89">
        <v>6702</v>
      </c>
      <c r="AM33" s="6">
        <f>AL33/U33*100</f>
        <v>103.3143209495915</v>
      </c>
      <c r="AN33" s="89">
        <v>7218</v>
      </c>
      <c r="AO33" s="6">
        <f>AN33/W33*100</f>
        <v>94.242068155111639</v>
      </c>
      <c r="AP33" s="54">
        <v>1497</v>
      </c>
      <c r="AQ33" s="5">
        <v>25.881742738589214</v>
      </c>
      <c r="AR33" s="9">
        <f>233+281+361+285+380</f>
        <v>1540</v>
      </c>
      <c r="AS33" s="5">
        <f>AR33/E33*100</f>
        <v>25.564409030544489</v>
      </c>
      <c r="AT33" s="9">
        <v>1440</v>
      </c>
      <c r="AU33" s="5">
        <f>AT33/H33*100</f>
        <v>22.116418368914147</v>
      </c>
      <c r="AV33" s="9">
        <f>249+263+249+277+338</f>
        <v>1376</v>
      </c>
      <c r="AW33" s="12">
        <f>AV33/K33*100</f>
        <v>20.070011668611436</v>
      </c>
      <c r="AX33" s="9">
        <f>252-12-11+259-18+240-13+221-4+319-1</f>
        <v>1232</v>
      </c>
      <c r="AY33" s="15">
        <f>AX33/$Q33*100</f>
        <v>19.586645468998409</v>
      </c>
      <c r="AZ33" s="89">
        <v>1127</v>
      </c>
      <c r="BA33" s="6">
        <f>AZ33/U33*100</f>
        <v>17.37320795437028</v>
      </c>
      <c r="BB33" s="89">
        <v>1491</v>
      </c>
      <c r="BC33" s="6">
        <f>BB33/W33*100</f>
        <v>19.467293380336859</v>
      </c>
      <c r="BD33" s="54">
        <v>1211</v>
      </c>
      <c r="BE33" s="5">
        <v>20.93706777316736</v>
      </c>
      <c r="BF33" s="9">
        <f>244+195+128+267+209</f>
        <v>1043</v>
      </c>
      <c r="BG33" s="5">
        <f>BF33/E33*100</f>
        <v>17.314077025232404</v>
      </c>
      <c r="BH33" s="9">
        <v>1035</v>
      </c>
      <c r="BI33" s="5">
        <f>BH33/H33*100</f>
        <v>15.896175702657041</v>
      </c>
      <c r="BJ33" s="9">
        <f>267+189+144+231+180</f>
        <v>1011</v>
      </c>
      <c r="BK33" s="5">
        <f>BJ33/K33*100</f>
        <v>14.746207701283549</v>
      </c>
      <c r="BL33" s="9">
        <f>155-29-6+161-14+68-12+180-25+90</f>
        <v>568</v>
      </c>
      <c r="BM33" s="60">
        <f>BL33/$Q33*100</f>
        <v>9.0302066772655003</v>
      </c>
      <c r="BN33" s="96">
        <v>585</v>
      </c>
      <c r="BO33" s="8">
        <f>BN33/U33*100</f>
        <v>9.0180360721442892</v>
      </c>
      <c r="BP33" s="96">
        <v>596</v>
      </c>
      <c r="BQ33" s="8">
        <f>BP33/W33*100</f>
        <v>7.7816947382164772</v>
      </c>
      <c r="BR33" s="54">
        <v>621</v>
      </c>
      <c r="BS33" s="5">
        <v>10.736514522821576</v>
      </c>
      <c r="BT33" s="9">
        <f>128+123+150+113+130</f>
        <v>644</v>
      </c>
      <c r="BU33" s="5">
        <f>BT33/E33*100</f>
        <v>10.690571049136786</v>
      </c>
      <c r="BV33" s="9">
        <v>682</v>
      </c>
      <c r="BW33" s="5">
        <f>BV33/H33*100</f>
        <v>10.474581477499616</v>
      </c>
      <c r="BX33" s="9">
        <f>148+138+142+136+133</f>
        <v>697</v>
      </c>
      <c r="BY33" s="5">
        <f>BX33/K33*100</f>
        <v>10.166277712952159</v>
      </c>
      <c r="BZ33" s="57">
        <f>113-13-5+85-9+86-13-27+100-6+126</f>
        <v>437</v>
      </c>
      <c r="CA33" s="60">
        <f>BZ33/$Q33*100</f>
        <v>6.9475357710651835</v>
      </c>
      <c r="CB33" s="96">
        <v>482</v>
      </c>
      <c r="CC33" s="111">
        <f>CB33/U33*100</f>
        <v>7.4302451055958061</v>
      </c>
      <c r="CD33" s="96">
        <v>484</v>
      </c>
      <c r="CE33" s="111">
        <f>CD33/W33*100</f>
        <v>6.319362841101972</v>
      </c>
      <c r="CF33" s="54">
        <v>1541</v>
      </c>
      <c r="CG33" s="5">
        <v>26.642461964038727</v>
      </c>
      <c r="CH33" s="9">
        <f>340+161+382+479+348</f>
        <v>1710</v>
      </c>
      <c r="CI33" s="5">
        <f>CH33/E33*100</f>
        <v>28.386454183266935</v>
      </c>
      <c r="CJ33" s="9">
        <v>1971</v>
      </c>
      <c r="CK33" s="5">
        <f>CJ33/H33*100</f>
        <v>30.271847642451238</v>
      </c>
      <c r="CL33" s="9">
        <f>463+271+507+531+490</f>
        <v>2262</v>
      </c>
      <c r="CM33" s="5">
        <f>CL33/K33*100</f>
        <v>32.992998833138856</v>
      </c>
      <c r="CN33" s="57">
        <f>620-1-7+475-32+659-15+571-16+511-1</f>
        <v>2764</v>
      </c>
      <c r="CO33" s="60">
        <f>CN33/$Q33*100</f>
        <v>43.942766295707472</v>
      </c>
      <c r="CP33" s="100">
        <v>3125</v>
      </c>
      <c r="CQ33" s="83">
        <f>CP33/U33*100</f>
        <v>48.173269616155387</v>
      </c>
      <c r="CR33" s="100">
        <v>3563</v>
      </c>
      <c r="CS33" s="83">
        <f>CR33/W33*100</f>
        <v>46.520433476955212</v>
      </c>
      <c r="CT33" s="54">
        <v>431</v>
      </c>
      <c r="CU33" s="5">
        <v>7.4515905947441219</v>
      </c>
      <c r="CV33" s="9">
        <f>53+59+35+69+68</f>
        <v>284</v>
      </c>
      <c r="CW33" s="5">
        <f>CV33/E33*100</f>
        <v>4.714475431606906</v>
      </c>
      <c r="CX33" s="9">
        <v>296</v>
      </c>
      <c r="CY33" s="5">
        <f>CX33/H33*100</f>
        <v>4.5461526647212409</v>
      </c>
      <c r="CZ33" s="74">
        <f>43-7-2+44-2+38-1+39-1+32</f>
        <v>183</v>
      </c>
      <c r="DA33" s="8">
        <f>CZ33/$Q33*100</f>
        <v>2.9093799682034978</v>
      </c>
      <c r="DB33" s="121">
        <v>179</v>
      </c>
      <c r="DC33" s="8">
        <f>DB33/U33*100</f>
        <v>2.7593648836133808</v>
      </c>
      <c r="DD33" s="121">
        <v>144</v>
      </c>
      <c r="DE33" s="8">
        <f>DD33/W33*100</f>
        <v>1.8801410105757932</v>
      </c>
      <c r="DF33" s="54">
        <f>49+48+34+31+40</f>
        <v>202</v>
      </c>
      <c r="DG33" s="5">
        <f>DF33/K33*100</f>
        <v>2.9463243873978997</v>
      </c>
      <c r="DH33" s="9">
        <v>2</v>
      </c>
      <c r="DI33" s="5">
        <f>DH33/K33*100</f>
        <v>2.9171528588098013E-2</v>
      </c>
      <c r="DJ33" s="9">
        <v>3571</v>
      </c>
      <c r="DK33" s="5">
        <v>61.739280774550487</v>
      </c>
      <c r="DL33" s="9">
        <f>761+534+747+810+711</f>
        <v>3563</v>
      </c>
      <c r="DM33" s="5">
        <f>DL33/E33*100</f>
        <v>59.146746347941573</v>
      </c>
      <c r="DN33" s="9">
        <v>3714</v>
      </c>
      <c r="DO33" s="9">
        <f>DN33/H33*100</f>
        <v>57.041929043157737</v>
      </c>
      <c r="DP33" s="9">
        <f>770+610+731+801+883</f>
        <v>3795</v>
      </c>
      <c r="DQ33" s="5">
        <f>DP33/K33*100</f>
        <v>55.352975495915992</v>
      </c>
      <c r="DR33" s="57">
        <f>738-22-33+641-31+688-17+687-28+896</f>
        <v>3519</v>
      </c>
      <c r="DS33" s="60">
        <f>DR33/$Q33*100</f>
        <v>55.945945945945944</v>
      </c>
      <c r="DT33" s="100">
        <v>3538</v>
      </c>
      <c r="DU33" s="84">
        <f>DT33/U33*100</f>
        <v>54.53984892862649</v>
      </c>
      <c r="DV33" s="100">
        <v>3234</v>
      </c>
      <c r="DW33" s="84">
        <f>DV33/W33*100</f>
        <v>42.224833529181353</v>
      </c>
      <c r="DX33" s="54">
        <v>413</v>
      </c>
      <c r="DY33" s="5">
        <v>7.1403872752420465</v>
      </c>
      <c r="DZ33" s="9">
        <f>90+75+71+80+142</f>
        <v>458</v>
      </c>
      <c r="EA33" s="5">
        <f>DZ33/E33*100</f>
        <v>7.6029216467463483</v>
      </c>
      <c r="EB33" s="9">
        <v>343</v>
      </c>
      <c r="EC33" s="5">
        <f>EB33/H33*100</f>
        <v>5.2680079864844114</v>
      </c>
      <c r="ED33" s="9">
        <f>76+55+36+83+74</f>
        <v>324</v>
      </c>
      <c r="EE33" s="5">
        <f>ED33/K33*100</f>
        <v>4.7257876312718787</v>
      </c>
      <c r="EF33" s="57">
        <f>76-8-6+62-8+29-5+70-1+64</f>
        <v>273</v>
      </c>
      <c r="EG33" s="60">
        <f>EF33/$Q33*100</f>
        <v>4.3402225755166928</v>
      </c>
      <c r="EH33" s="96">
        <v>180</v>
      </c>
      <c r="EI33" s="8">
        <f>EH33/U33*100</f>
        <v>2.7747803298905502</v>
      </c>
      <c r="EJ33" s="96">
        <v>181</v>
      </c>
      <c r="EK33" s="8">
        <f>EJ33/W33*100</f>
        <v>2.3632327980154066</v>
      </c>
      <c r="EL33" s="54">
        <v>1202</v>
      </c>
      <c r="EM33" s="5">
        <v>20.781466113416322</v>
      </c>
      <c r="EN33" s="9">
        <f>394+299+190+465+344</f>
        <v>1692</v>
      </c>
      <c r="EO33" s="5">
        <f>EN33/E33*100</f>
        <v>28.087649402390436</v>
      </c>
      <c r="EP33" s="9">
        <v>2278</v>
      </c>
      <c r="EQ33" s="5">
        <f>EP33/H33*100</f>
        <v>34.986945169712797</v>
      </c>
      <c r="ER33" s="9">
        <f>753+428+434+636+453</f>
        <v>2704</v>
      </c>
      <c r="ES33" s="5">
        <f>ER33/K33*100</f>
        <v>39.439906651108522</v>
      </c>
      <c r="ET33" s="57">
        <f>686-27-21+522-37+535-16+668-66+627</f>
        <v>2871</v>
      </c>
      <c r="EU33" s="60">
        <f>ET33/$Q33*100</f>
        <v>45.643879173290934</v>
      </c>
      <c r="EV33" s="96">
        <v>3271</v>
      </c>
      <c r="EW33" s="83">
        <f>EV33/U33*100</f>
        <v>50.423924772622165</v>
      </c>
      <c r="EX33" s="96">
        <v>3691</v>
      </c>
      <c r="EY33" s="83">
        <f>EX33/W33*100</f>
        <v>48.191669930800366</v>
      </c>
      <c r="EZ33" s="54">
        <v>511</v>
      </c>
      <c r="FA33" s="5">
        <v>8.8347164591977876</v>
      </c>
      <c r="FB33" s="9">
        <f>77+79+49+136+157</f>
        <v>498</v>
      </c>
      <c r="FC33" s="5">
        <f>FB33/E33*100</f>
        <v>8.2669322709163335</v>
      </c>
      <c r="FD33" s="9">
        <v>546</v>
      </c>
      <c r="FE33" s="5">
        <f>FD33/H33*100</f>
        <v>8.3858086315466132</v>
      </c>
      <c r="FF33" s="9">
        <f>116+92+82+176+183</f>
        <v>649</v>
      </c>
      <c r="FG33" s="5">
        <f>FF33/K33*100</f>
        <v>9.4661610268378062</v>
      </c>
      <c r="FH33" s="57">
        <f>95-12-12+88-12+62-9+185-14+162</f>
        <v>533</v>
      </c>
      <c r="FI33" s="60">
        <f>FH33/$Q33*100</f>
        <v>8.4737678855325917</v>
      </c>
      <c r="FJ33" s="96">
        <v>524</v>
      </c>
      <c r="FK33" s="8">
        <f>FJ33/U33*100</f>
        <v>8.0776938492369368</v>
      </c>
      <c r="FL33" s="96">
        <v>564</v>
      </c>
      <c r="FM33" s="8">
        <f>FL33/W33*100</f>
        <v>7.3638856247551896</v>
      </c>
      <c r="FN33" s="54">
        <v>41</v>
      </c>
      <c r="FO33" s="5">
        <v>0.70885200553250349</v>
      </c>
      <c r="FP33" s="9">
        <v>35</v>
      </c>
      <c r="FQ33" s="5">
        <f>FP33/E33*100</f>
        <v>0.58100929614873842</v>
      </c>
      <c r="FR33" s="9">
        <v>17</v>
      </c>
      <c r="FS33" s="12">
        <f>FR33/H33*100</f>
        <v>0.26109660574412535</v>
      </c>
      <c r="FT33" s="74">
        <v>19</v>
      </c>
      <c r="FU33" s="60">
        <f>FT33/K33*100</f>
        <v>0.27712952158693116</v>
      </c>
      <c r="FV33" s="9">
        <v>19</v>
      </c>
      <c r="FW33" s="5">
        <f>FV33/$Q33*100</f>
        <v>0.30206677265500798</v>
      </c>
      <c r="FX33" s="104">
        <v>16</v>
      </c>
      <c r="FY33" s="103">
        <f>FX33/U33*100</f>
        <v>0.24664714043471561</v>
      </c>
      <c r="FZ33" s="104">
        <v>22</v>
      </c>
      <c r="GA33" s="103">
        <f>FZ33/W33*100</f>
        <v>0.2872437655046351</v>
      </c>
    </row>
    <row r="34" spans="1:183" s="2" customFormat="1" ht="16.5" thickBot="1" x14ac:dyDescent="0.3">
      <c r="A34" s="23" t="s">
        <v>57</v>
      </c>
      <c r="B34" s="30" t="s">
        <v>58</v>
      </c>
      <c r="C34" s="24" t="s">
        <v>58</v>
      </c>
      <c r="D34" s="25" t="s">
        <v>58</v>
      </c>
      <c r="E34" s="30" t="s">
        <v>58</v>
      </c>
      <c r="F34" s="24" t="s">
        <v>58</v>
      </c>
      <c r="G34" s="25" t="s">
        <v>58</v>
      </c>
      <c r="H34" s="30" t="s">
        <v>58</v>
      </c>
      <c r="I34" s="24" t="s">
        <v>58</v>
      </c>
      <c r="J34" s="25" t="s">
        <v>58</v>
      </c>
      <c r="K34" s="30" t="s">
        <v>58</v>
      </c>
      <c r="L34" s="24" t="s">
        <v>58</v>
      </c>
      <c r="M34" s="25" t="s">
        <v>58</v>
      </c>
      <c r="N34" s="113">
        <f>146+74+56+76+50+2+36</f>
        <v>440</v>
      </c>
      <c r="O34" s="41">
        <v>436</v>
      </c>
      <c r="P34" s="82">
        <f t="shared" si="67"/>
        <v>99.090909090909093</v>
      </c>
      <c r="Q34" s="30">
        <f>70+33+66+55+82+51+66+1</f>
        <v>424</v>
      </c>
      <c r="R34" s="24">
        <f>66+55+82+51+66+1+70+33</f>
        <v>424</v>
      </c>
      <c r="S34" s="82">
        <f t="shared" si="68"/>
        <v>100</v>
      </c>
      <c r="T34" s="30">
        <v>430</v>
      </c>
      <c r="U34" s="24">
        <v>429</v>
      </c>
      <c r="V34" s="25">
        <f t="shared" si="36"/>
        <v>99.767441860465112</v>
      </c>
      <c r="W34" s="30">
        <v>567</v>
      </c>
      <c r="X34" s="56">
        <v>398</v>
      </c>
      <c r="Y34" s="5">
        <f>X34/W34*100</f>
        <v>70.194003527336861</v>
      </c>
      <c r="Z34" s="56" t="s">
        <v>58</v>
      </c>
      <c r="AA34" s="42" t="s">
        <v>58</v>
      </c>
      <c r="AB34" s="30" t="s">
        <v>58</v>
      </c>
      <c r="AC34" s="42" t="s">
        <v>58</v>
      </c>
      <c r="AD34" s="30" t="s">
        <v>58</v>
      </c>
      <c r="AE34" s="42" t="s">
        <v>58</v>
      </c>
      <c r="AF34" s="30" t="s">
        <v>58</v>
      </c>
      <c r="AG34" s="42" t="s">
        <v>58</v>
      </c>
      <c r="AH34" s="30">
        <v>438</v>
      </c>
      <c r="AI34" s="42">
        <f t="shared" si="5"/>
        <v>99.545454545454547</v>
      </c>
      <c r="AJ34" s="51">
        <f>66+55+82+51+66+1+70+33</f>
        <v>424</v>
      </c>
      <c r="AK34" s="82">
        <f t="shared" si="6"/>
        <v>100</v>
      </c>
      <c r="AL34" s="24">
        <v>429</v>
      </c>
      <c r="AM34" s="106">
        <f t="shared" ref="AM34:AM64" si="85">AL34/U34*100</f>
        <v>100</v>
      </c>
      <c r="AN34" s="24">
        <v>399</v>
      </c>
      <c r="AO34" s="106">
        <f t="shared" si="38"/>
        <v>70.370370370370367</v>
      </c>
      <c r="AP34" s="56" t="s">
        <v>58</v>
      </c>
      <c r="AQ34" s="42" t="s">
        <v>58</v>
      </c>
      <c r="AR34" s="30" t="s">
        <v>58</v>
      </c>
      <c r="AS34" s="42" t="s">
        <v>58</v>
      </c>
      <c r="AT34" s="30" t="s">
        <v>58</v>
      </c>
      <c r="AU34" s="42" t="s">
        <v>58</v>
      </c>
      <c r="AV34" s="30" t="s">
        <v>58</v>
      </c>
      <c r="AW34" s="67" t="s">
        <v>58</v>
      </c>
      <c r="AX34" s="30">
        <f>12+11+18+13+4+1+7</f>
        <v>66</v>
      </c>
      <c r="AY34" s="82">
        <f t="shared" si="39"/>
        <v>15.566037735849056</v>
      </c>
      <c r="AZ34" s="24">
        <v>72</v>
      </c>
      <c r="BA34" s="106">
        <f t="shared" ref="BA34:BA63" si="86">AZ34/U34*100</f>
        <v>16.783216783216783</v>
      </c>
      <c r="BB34" s="24">
        <v>64</v>
      </c>
      <c r="BC34" s="106">
        <f t="shared" si="41"/>
        <v>11.28747795414462</v>
      </c>
      <c r="BD34" s="56" t="s">
        <v>58</v>
      </c>
      <c r="BE34" s="42" t="s">
        <v>58</v>
      </c>
      <c r="BF34" s="30" t="s">
        <v>58</v>
      </c>
      <c r="BG34" s="42" t="s">
        <v>58</v>
      </c>
      <c r="BH34" s="30" t="s">
        <v>58</v>
      </c>
      <c r="BI34" s="42" t="s">
        <v>58</v>
      </c>
      <c r="BJ34" s="30" t="s">
        <v>58</v>
      </c>
      <c r="BK34" s="42" t="s">
        <v>58</v>
      </c>
      <c r="BL34" s="35">
        <f>29+6+14+12+25+11+10</f>
        <v>107</v>
      </c>
      <c r="BM34" s="114">
        <f t="shared" si="42"/>
        <v>25.235849056603776</v>
      </c>
      <c r="BN34" s="24">
        <v>96</v>
      </c>
      <c r="BO34" s="112">
        <f t="shared" ref="BO34:BO64" si="87">BN34/U34*100</f>
        <v>22.377622377622377</v>
      </c>
      <c r="BP34" s="24">
        <v>114</v>
      </c>
      <c r="BQ34" s="112">
        <f t="shared" si="44"/>
        <v>20.105820105820104</v>
      </c>
      <c r="BR34" s="56" t="s">
        <v>58</v>
      </c>
      <c r="BS34" s="42" t="s">
        <v>58</v>
      </c>
      <c r="BT34" s="30" t="s">
        <v>58</v>
      </c>
      <c r="BU34" s="42" t="s">
        <v>58</v>
      </c>
      <c r="BV34" s="30" t="s">
        <v>58</v>
      </c>
      <c r="BW34" s="42" t="s">
        <v>58</v>
      </c>
      <c r="BX34" s="30" t="s">
        <v>58</v>
      </c>
      <c r="BY34" s="42" t="s">
        <v>58</v>
      </c>
      <c r="BZ34" s="51">
        <f>13+5+9+13+27+6+5</f>
        <v>78</v>
      </c>
      <c r="CA34" s="114">
        <f t="shared" si="45"/>
        <v>18.39622641509434</v>
      </c>
      <c r="CB34" s="30">
        <v>60</v>
      </c>
      <c r="CC34" s="115">
        <f t="shared" ref="CC34:CC64" si="88">CB34/U34*100</f>
        <v>13.986013986013987</v>
      </c>
      <c r="CD34" s="30">
        <v>45</v>
      </c>
      <c r="CE34" s="115">
        <f t="shared" si="47"/>
        <v>7.9365079365079358</v>
      </c>
      <c r="CF34" s="56" t="s">
        <v>58</v>
      </c>
      <c r="CG34" s="42" t="s">
        <v>58</v>
      </c>
      <c r="CH34" s="30" t="s">
        <v>58</v>
      </c>
      <c r="CI34" s="42" t="s">
        <v>58</v>
      </c>
      <c r="CJ34" s="30" t="s">
        <v>58</v>
      </c>
      <c r="CK34" s="42" t="s">
        <v>58</v>
      </c>
      <c r="CL34" s="30" t="s">
        <v>58</v>
      </c>
      <c r="CM34" s="42" t="s">
        <v>58</v>
      </c>
      <c r="CN34" s="51">
        <f>1+7+32+15+16+1+21+11</f>
        <v>104</v>
      </c>
      <c r="CO34" s="114">
        <f t="shared" si="48"/>
        <v>24.528301886792452</v>
      </c>
      <c r="CP34" s="56">
        <v>171</v>
      </c>
      <c r="CQ34" s="116">
        <f t="shared" ref="CQ34:CQ64" si="89">CP34/U34*100</f>
        <v>39.86013986013986</v>
      </c>
      <c r="CR34" s="56">
        <v>123</v>
      </c>
      <c r="CS34" s="116">
        <f t="shared" si="50"/>
        <v>21.693121693121693</v>
      </c>
      <c r="CT34" s="56" t="s">
        <v>58</v>
      </c>
      <c r="CU34" s="42" t="s">
        <v>58</v>
      </c>
      <c r="CV34" s="30" t="s">
        <v>58</v>
      </c>
      <c r="CW34" s="42" t="s">
        <v>58</v>
      </c>
      <c r="CX34" s="30" t="s">
        <v>58</v>
      </c>
      <c r="CY34" s="42" t="s">
        <v>58</v>
      </c>
      <c r="CZ34" s="77">
        <f>7+2+2+1+1+5+1+1</f>
        <v>20</v>
      </c>
      <c r="DA34" s="78">
        <f t="shared" si="51"/>
        <v>4.716981132075472</v>
      </c>
      <c r="DB34" s="56">
        <v>18</v>
      </c>
      <c r="DC34" s="112">
        <f t="shared" ref="DC34:DC64" si="90">DB34/U34*100</f>
        <v>4.1958041958041958</v>
      </c>
      <c r="DD34" s="56">
        <v>11</v>
      </c>
      <c r="DE34" s="112">
        <f t="shared" si="53"/>
        <v>1.9400352733686066</v>
      </c>
      <c r="DF34" s="56" t="s">
        <v>58</v>
      </c>
      <c r="DG34" s="42" t="s">
        <v>58</v>
      </c>
      <c r="DH34" s="30" t="s">
        <v>58</v>
      </c>
      <c r="DI34" s="42" t="s">
        <v>58</v>
      </c>
      <c r="DJ34" s="30" t="s">
        <v>58</v>
      </c>
      <c r="DK34" s="42" t="s">
        <v>58</v>
      </c>
      <c r="DL34" s="30" t="s">
        <v>58</v>
      </c>
      <c r="DM34" s="42" t="s">
        <v>58</v>
      </c>
      <c r="DN34" s="30" t="s">
        <v>58</v>
      </c>
      <c r="DO34" s="30" t="s">
        <v>58</v>
      </c>
      <c r="DP34" s="30" t="s">
        <v>58</v>
      </c>
      <c r="DQ34" s="42" t="s">
        <v>58</v>
      </c>
      <c r="DR34" s="51">
        <f>22+33+31+17+28+40+30+1</f>
        <v>202</v>
      </c>
      <c r="DS34" s="114">
        <f t="shared" si="54"/>
        <v>47.641509433962263</v>
      </c>
      <c r="DT34" s="24">
        <v>177</v>
      </c>
      <c r="DU34" s="117">
        <f t="shared" ref="DU34:DU64" si="91">DT34/U34*100</f>
        <v>41.25874125874126</v>
      </c>
      <c r="DV34" s="24">
        <v>170</v>
      </c>
      <c r="DW34" s="117">
        <f t="shared" si="56"/>
        <v>29.982363315696649</v>
      </c>
      <c r="DX34" s="56" t="s">
        <v>58</v>
      </c>
      <c r="DY34" s="42" t="s">
        <v>58</v>
      </c>
      <c r="DZ34" s="30" t="s">
        <v>58</v>
      </c>
      <c r="EA34" s="42" t="s">
        <v>58</v>
      </c>
      <c r="EB34" s="30" t="s">
        <v>58</v>
      </c>
      <c r="EC34" s="42" t="s">
        <v>58</v>
      </c>
      <c r="ED34" s="30" t="s">
        <v>58</v>
      </c>
      <c r="EE34" s="42" t="s">
        <v>58</v>
      </c>
      <c r="EF34" s="51">
        <f>8+6+8+5+1+8</f>
        <v>36</v>
      </c>
      <c r="EG34" s="114">
        <f t="shared" si="57"/>
        <v>8.4905660377358494</v>
      </c>
      <c r="EH34" s="24">
        <v>17</v>
      </c>
      <c r="EI34" s="112">
        <f t="shared" ref="EI34:EI63" si="92">EH34/U34*100</f>
        <v>3.9627039627039626</v>
      </c>
      <c r="EJ34" s="24">
        <v>22</v>
      </c>
      <c r="EK34" s="112">
        <f t="shared" si="59"/>
        <v>3.8800705467372132</v>
      </c>
      <c r="EL34" s="56" t="s">
        <v>58</v>
      </c>
      <c r="EM34" s="42" t="s">
        <v>58</v>
      </c>
      <c r="EN34" s="30" t="s">
        <v>58</v>
      </c>
      <c r="EO34" s="42" t="s">
        <v>58</v>
      </c>
      <c r="EP34" s="30" t="s">
        <v>58</v>
      </c>
      <c r="EQ34" s="42" t="s">
        <v>58</v>
      </c>
      <c r="ER34" s="30" t="s">
        <v>58</v>
      </c>
      <c r="ES34" s="42" t="s">
        <v>58</v>
      </c>
      <c r="ET34" s="51">
        <f>27+21+37+16+66+31+10</f>
        <v>208</v>
      </c>
      <c r="EU34" s="114">
        <f t="shared" si="60"/>
        <v>49.056603773584904</v>
      </c>
      <c r="EV34" s="24">
        <v>187</v>
      </c>
      <c r="EW34" s="83">
        <f t="shared" ref="EW34:EW64" si="93">EV34/U34*100</f>
        <v>43.589743589743591</v>
      </c>
      <c r="EX34" s="24">
        <v>174</v>
      </c>
      <c r="EY34" s="83">
        <f t="shared" si="62"/>
        <v>30.687830687830687</v>
      </c>
      <c r="EZ34" s="56" t="s">
        <v>58</v>
      </c>
      <c r="FA34" s="42" t="s">
        <v>58</v>
      </c>
      <c r="FB34" s="30" t="s">
        <v>58</v>
      </c>
      <c r="FC34" s="42" t="s">
        <v>58</v>
      </c>
      <c r="FD34" s="30" t="s">
        <v>58</v>
      </c>
      <c r="FE34" s="42" t="s">
        <v>58</v>
      </c>
      <c r="FF34" s="30" t="s">
        <v>58</v>
      </c>
      <c r="FG34" s="42" t="s">
        <v>58</v>
      </c>
      <c r="FH34" s="51">
        <f>12+12+12+9+14+14</f>
        <v>73</v>
      </c>
      <c r="FI34" s="114">
        <f t="shared" si="63"/>
        <v>17.216981132075471</v>
      </c>
      <c r="FJ34" s="30">
        <v>48</v>
      </c>
      <c r="FK34" s="8">
        <f t="shared" ref="FK34:FK64" si="94">FJ34/U34*100</f>
        <v>11.188811188811188</v>
      </c>
      <c r="FL34" s="30">
        <v>59</v>
      </c>
      <c r="FM34" s="8">
        <f t="shared" si="65"/>
        <v>10.405643738977071</v>
      </c>
      <c r="FN34" s="56" t="s">
        <v>58</v>
      </c>
      <c r="FO34" s="42" t="s">
        <v>58</v>
      </c>
      <c r="FP34" s="30" t="s">
        <v>58</v>
      </c>
      <c r="FQ34" s="42" t="s">
        <v>58</v>
      </c>
      <c r="FR34" s="30" t="s">
        <v>58</v>
      </c>
      <c r="FS34" s="67" t="s">
        <v>58</v>
      </c>
      <c r="FT34" s="76" t="s">
        <v>58</v>
      </c>
      <c r="FU34" s="114" t="s">
        <v>58</v>
      </c>
      <c r="FV34" s="76" t="s">
        <v>58</v>
      </c>
      <c r="FW34" s="112" t="s">
        <v>58</v>
      </c>
      <c r="FX34" s="56" t="s">
        <v>58</v>
      </c>
      <c r="FY34" s="25" t="s">
        <v>58</v>
      </c>
      <c r="FZ34" s="56" t="s">
        <v>58</v>
      </c>
      <c r="GA34" s="25" t="s">
        <v>58</v>
      </c>
    </row>
    <row r="35" spans="1:183" s="3" customFormat="1" ht="19.5" thickBot="1" x14ac:dyDescent="0.3">
      <c r="A35" s="26" t="s">
        <v>36</v>
      </c>
      <c r="B35" s="28">
        <f>SUM(B4:B34)</f>
        <v>14815</v>
      </c>
      <c r="C35" s="27">
        <f>SUM(C4:C34)</f>
        <v>14308</v>
      </c>
      <c r="D35" s="29">
        <f t="shared" si="0"/>
        <v>96.577792777590275</v>
      </c>
      <c r="E35" s="36">
        <f>SUM(E4:E34)+58+13</f>
        <v>15170</v>
      </c>
      <c r="F35" s="27">
        <f>SUM(F4:F34)</f>
        <v>14620</v>
      </c>
      <c r="G35" s="29">
        <f t="shared" si="33"/>
        <v>96.374423203691492</v>
      </c>
      <c r="H35" s="28">
        <f>SUM(H4:H34)</f>
        <v>16081</v>
      </c>
      <c r="I35" s="27">
        <f>SUM(I4:I34)</f>
        <v>15481</v>
      </c>
      <c r="J35" s="32">
        <f>I35/H35*100</f>
        <v>96.268888750699588</v>
      </c>
      <c r="K35" s="28">
        <f>SUM(K4:K34)</f>
        <v>16447</v>
      </c>
      <c r="L35" s="27">
        <f>SUM(L4:L34)</f>
        <v>15885</v>
      </c>
      <c r="M35" s="38">
        <f t="shared" si="35"/>
        <v>96.582963458381471</v>
      </c>
      <c r="N35" s="28">
        <f>SUM(N4:N34)</f>
        <v>15262</v>
      </c>
      <c r="O35" s="27">
        <f>SUM(O4:O34)</f>
        <v>15151</v>
      </c>
      <c r="P35" s="44">
        <f>O35/N35*100</f>
        <v>99.272703446468356</v>
      </c>
      <c r="Q35" s="28">
        <f>SUM(Q4:Q34)</f>
        <v>15743</v>
      </c>
      <c r="R35" s="69">
        <f>SUM(R4:R34)</f>
        <v>15396</v>
      </c>
      <c r="S35" s="70">
        <f>R35/Q35*100</f>
        <v>97.795845772724391</v>
      </c>
      <c r="T35" s="118">
        <f>SUM(T4:T34)</f>
        <v>17896</v>
      </c>
      <c r="U35" s="118">
        <f>SUM(U4:U34)</f>
        <v>17002</v>
      </c>
      <c r="V35" s="80">
        <f>U35/T35*100</f>
        <v>95.004470272686632</v>
      </c>
      <c r="W35" s="118">
        <f>SUM(W4:W34)</f>
        <v>19495</v>
      </c>
      <c r="X35" s="118">
        <f>SUM(X4:X34)</f>
        <v>17542</v>
      </c>
      <c r="Y35" s="80">
        <f>X35/W35*100</f>
        <v>89.982046678635555</v>
      </c>
      <c r="Z35" s="61">
        <f>SUM(Z4:Z34)</f>
        <v>14304</v>
      </c>
      <c r="AA35" s="29">
        <f>Z35/B35*100</f>
        <v>96.550793115086066</v>
      </c>
      <c r="AB35" s="28">
        <f>SUM(AB4:AB34)</f>
        <v>14619</v>
      </c>
      <c r="AC35" s="29">
        <f>AB35/E35*100</f>
        <v>96.367831245880026</v>
      </c>
      <c r="AD35" s="28">
        <f>SUM(AD4:AD34)</f>
        <v>15458</v>
      </c>
      <c r="AE35" s="29">
        <f>AD35/H35*100</f>
        <v>96.12586281947641</v>
      </c>
      <c r="AF35" s="28">
        <f>SUM(AF4:AF34)</f>
        <v>15865</v>
      </c>
      <c r="AG35" s="29">
        <f>AF35/K35*100</f>
        <v>96.461360734480451</v>
      </c>
      <c r="AH35" s="28">
        <f>SUM(AH4:AH34)</f>
        <v>15122</v>
      </c>
      <c r="AI35" s="29">
        <f t="shared" si="5"/>
        <v>99.082689031581708</v>
      </c>
      <c r="AJ35" s="28">
        <f>SUM(AJ4:AJ34)</f>
        <v>15622</v>
      </c>
      <c r="AK35" s="70">
        <f t="shared" si="6"/>
        <v>99.231404433716577</v>
      </c>
      <c r="AL35" s="93">
        <f>SUM(AL4:AL34)</f>
        <v>17365</v>
      </c>
      <c r="AM35" s="59">
        <f t="shared" si="85"/>
        <v>102.13504293612516</v>
      </c>
      <c r="AN35" s="93">
        <f>SUM(AN4:AN34)</f>
        <v>18178</v>
      </c>
      <c r="AO35" s="59">
        <f t="shared" si="38"/>
        <v>93.244421646576043</v>
      </c>
      <c r="AP35" s="61">
        <f>SUM(AP4:AP34)</f>
        <v>4629</v>
      </c>
      <c r="AQ35" s="29">
        <v>31.245359433007085</v>
      </c>
      <c r="AR35" s="28">
        <f>SUM(AR4:AR34)</f>
        <v>4631</v>
      </c>
      <c r="AS35" s="29">
        <f>AR35/E35*100</f>
        <v>30.527356624917601</v>
      </c>
      <c r="AT35" s="28">
        <f>SUM(AT4:AT34)</f>
        <v>4221</v>
      </c>
      <c r="AU35" s="29">
        <f>AT35/H35*100</f>
        <v>26.24836763882843</v>
      </c>
      <c r="AV35" s="28">
        <f>SUM(AV4:AV34)</f>
        <v>3953</v>
      </c>
      <c r="AW35" s="32">
        <f>AV35/K35*100</f>
        <v>24.034778379035689</v>
      </c>
      <c r="AX35" s="61">
        <f>SUM(AX4:AX34)</f>
        <v>3829</v>
      </c>
      <c r="AY35" s="65">
        <f t="shared" si="39"/>
        <v>24.321920853712761</v>
      </c>
      <c r="AZ35" s="93">
        <f>SUM(AZ4:AZ34)</f>
        <v>3704</v>
      </c>
      <c r="BA35" s="59">
        <f>AZ35/U35*100</f>
        <v>21.785672273850135</v>
      </c>
      <c r="BB35" s="93">
        <f>SUM(BB4:BB34)</f>
        <v>4539</v>
      </c>
      <c r="BC35" s="59">
        <f>BB35/W35*100</f>
        <v>23.282893049499872</v>
      </c>
      <c r="BD35" s="61">
        <f>SUM(BD4:BD34)</f>
        <v>3214</v>
      </c>
      <c r="BE35" s="29">
        <v>21.694228822139724</v>
      </c>
      <c r="BF35" s="28">
        <f>SUM(BF4:BF34)</f>
        <v>2752</v>
      </c>
      <c r="BG35" s="29">
        <f>BF35/E35*100</f>
        <v>18.14106789716546</v>
      </c>
      <c r="BH35" s="28">
        <f>SUM(BH4:BH34)</f>
        <v>2658</v>
      </c>
      <c r="BI35" s="29">
        <f>BH35/H35*100</f>
        <v>16.528822834400849</v>
      </c>
      <c r="BJ35" s="28">
        <f>SUM(BJ4:BJ34)</f>
        <v>2641</v>
      </c>
      <c r="BK35" s="29">
        <f>BJ35/K35*100</f>
        <v>16.057639691129079</v>
      </c>
      <c r="BL35" s="69">
        <f>SUM(BL4:BL34)</f>
        <v>1659</v>
      </c>
      <c r="BM35" s="44">
        <f t="shared" si="42"/>
        <v>10.538016896398398</v>
      </c>
      <c r="BN35" s="110">
        <f>SUM(BN4:BN34)</f>
        <v>1702</v>
      </c>
      <c r="BO35" s="70">
        <f t="shared" si="87"/>
        <v>10.01058698976591</v>
      </c>
      <c r="BP35" s="110">
        <f>SUM(BP4:BP34)</f>
        <v>1562</v>
      </c>
      <c r="BQ35" s="70">
        <f t="shared" si="44"/>
        <v>8.0123108489356252</v>
      </c>
      <c r="BR35" s="61">
        <f>SUM(BR4:BR34)</f>
        <v>1878</v>
      </c>
      <c r="BS35" s="29">
        <v>12.676341545730679</v>
      </c>
      <c r="BT35" s="28">
        <f>SUM(BT4:BT34)</f>
        <v>1959</v>
      </c>
      <c r="BU35" s="29">
        <f>BT35/E35*100</f>
        <v>12.913645352669741</v>
      </c>
      <c r="BV35" s="28">
        <f>SUM(BV4:BV34)</f>
        <v>1897</v>
      </c>
      <c r="BW35" s="29">
        <f>BV35/H35*100</f>
        <v>11.796530066538152</v>
      </c>
      <c r="BX35" s="28">
        <f>SUM(BX4:BX34)</f>
        <v>1894</v>
      </c>
      <c r="BY35" s="29">
        <f>BX35/K35*100</f>
        <v>11.515777953426158</v>
      </c>
      <c r="BZ35" s="68">
        <f>SUM(BZ4:BZ34)</f>
        <v>1363</v>
      </c>
      <c r="CA35" s="70">
        <f t="shared" si="45"/>
        <v>8.6578161722670401</v>
      </c>
      <c r="CB35" s="93">
        <f>SUM(CB4:CB34)</f>
        <v>1372</v>
      </c>
      <c r="CC35" s="59">
        <f t="shared" si="88"/>
        <v>8.0696388660157634</v>
      </c>
      <c r="CD35" s="93">
        <f>SUM(CD4:CD34)</f>
        <v>1312</v>
      </c>
      <c r="CE35" s="59">
        <f t="shared" si="47"/>
        <v>6.7299307514747371</v>
      </c>
      <c r="CF35" s="61">
        <f>SUM(CF4:CF34)</f>
        <v>4067</v>
      </c>
      <c r="CG35" s="29">
        <v>27.45190685116436</v>
      </c>
      <c r="CH35" s="28">
        <f>SUM(CH4:CH34)</f>
        <v>4723</v>
      </c>
      <c r="CI35" s="29">
        <f>CH35/E35*100</f>
        <v>31.13381674357284</v>
      </c>
      <c r="CJ35" s="28">
        <f>SUM(CJ4:CJ34)</f>
        <v>5602</v>
      </c>
      <c r="CK35" s="29">
        <f>CJ35/H35*100</f>
        <v>34.836142030968226</v>
      </c>
      <c r="CL35" s="28">
        <f>SUM(CL4:CL34)</f>
        <v>6116</v>
      </c>
      <c r="CM35" s="29">
        <f>CL35/K35*100</f>
        <v>37.186112968930502</v>
      </c>
      <c r="CN35" s="68">
        <f>SUM(CN4:CN34)</f>
        <v>7349</v>
      </c>
      <c r="CO35" s="59">
        <f t="shared" si="48"/>
        <v>46.681064600139742</v>
      </c>
      <c r="CP35" s="93">
        <f>SUM(CP4:CP34)</f>
        <v>8699</v>
      </c>
      <c r="CQ35" s="59">
        <f t="shared" si="89"/>
        <v>51.164568874250094</v>
      </c>
      <c r="CR35" s="93">
        <f>SUM(CR4:CR34)</f>
        <v>9266</v>
      </c>
      <c r="CS35" s="59">
        <f t="shared" si="50"/>
        <v>47.530135932290328</v>
      </c>
      <c r="CT35" s="28">
        <f>SUM(CT4:CT34)</f>
        <v>1221</v>
      </c>
      <c r="CU35" s="29">
        <v>8.2416469794127583</v>
      </c>
      <c r="CV35" s="28">
        <f>SUM(CV4:CV34)</f>
        <v>775</v>
      </c>
      <c r="CW35" s="29">
        <f>CV35/E35*100</f>
        <v>5.1087673038892545</v>
      </c>
      <c r="CX35" s="28">
        <f>SUM(CX4:CX34)</f>
        <v>765</v>
      </c>
      <c r="CY35" s="29">
        <f>CX35/H35*100</f>
        <v>4.7571668428580312</v>
      </c>
      <c r="CZ35" s="68">
        <f>SUM(CZ4:CZ34)</f>
        <v>533</v>
      </c>
      <c r="DA35" s="59">
        <f t="shared" si="51"/>
        <v>3.3856317093311312</v>
      </c>
      <c r="DB35" s="93">
        <f>SUM(DB4:DB34)</f>
        <v>533</v>
      </c>
      <c r="DC35" s="81">
        <f t="shared" si="90"/>
        <v>3.1349253029055406</v>
      </c>
      <c r="DD35" s="93">
        <f>SUM(DD4:DD34)</f>
        <v>401</v>
      </c>
      <c r="DE35" s="81">
        <f t="shared" si="53"/>
        <v>2.0569376763272631</v>
      </c>
      <c r="DF35" s="28">
        <f>SUM(DF4:DF34)</f>
        <v>579</v>
      </c>
      <c r="DG35" s="29">
        <f>DF35/K35*100</f>
        <v>3.5203988569343951</v>
      </c>
      <c r="DH35" s="28">
        <f>SUM(DH4:DH34)</f>
        <v>15</v>
      </c>
      <c r="DI35" s="29">
        <f>DH35/K35*100</f>
        <v>9.1202042925761534E-2</v>
      </c>
      <c r="DJ35" s="28">
        <f>SUM(DJ4:DJ34)</f>
        <v>8718</v>
      </c>
      <c r="DK35" s="29">
        <v>58.845764427944644</v>
      </c>
      <c r="DL35" s="28">
        <f>SUM(DL4:DL34)</f>
        <v>8172</v>
      </c>
      <c r="DM35" s="29">
        <f>DL35/E35*100</f>
        <v>53.869479235332896</v>
      </c>
      <c r="DN35" s="28">
        <f>SUM(DN4:DN34)</f>
        <v>8494</v>
      </c>
      <c r="DO35" s="28">
        <f>DN35/H35*100</f>
        <v>52.820098252596239</v>
      </c>
      <c r="DP35" s="28">
        <f>SUM(DP4:DP34)</f>
        <v>8393</v>
      </c>
      <c r="DQ35" s="29">
        <f>DP35/K35*100</f>
        <v>51.03058308506111</v>
      </c>
      <c r="DR35" s="68">
        <f>SUM(DR4:DR34)</f>
        <v>7916</v>
      </c>
      <c r="DS35" s="59">
        <f t="shared" si="54"/>
        <v>50.282665311567044</v>
      </c>
      <c r="DT35" s="97">
        <f>SUM(DT4:DT34)</f>
        <v>8138</v>
      </c>
      <c r="DU35" s="101">
        <f t="shared" si="91"/>
        <v>47.864957063874833</v>
      </c>
      <c r="DV35" s="97">
        <f>SUM(DV4:DV34)</f>
        <v>7513</v>
      </c>
      <c r="DW35" s="101">
        <f t="shared" si="56"/>
        <v>38.538086688894587</v>
      </c>
      <c r="DX35" s="28">
        <f>SUM(DX4:DX34)</f>
        <v>872</v>
      </c>
      <c r="DY35" s="29">
        <v>5.885926425919676</v>
      </c>
      <c r="DZ35" s="28">
        <f>SUM(DZ4:DZ34)</f>
        <v>861</v>
      </c>
      <c r="EA35" s="29">
        <f>DZ35/E35*100</f>
        <v>5.6756756756756763</v>
      </c>
      <c r="EB35" s="28">
        <f>SUM(EB4:EB34)</f>
        <v>681</v>
      </c>
      <c r="EC35" s="29">
        <f>EB35/H35*100</f>
        <v>4.2348112679559726</v>
      </c>
      <c r="ED35" s="28">
        <f>SUM(ED4:ED34)</f>
        <v>608</v>
      </c>
      <c r="EE35" s="29">
        <f>ED35/K35*100</f>
        <v>3.6967228065908677</v>
      </c>
      <c r="EF35" s="68">
        <f>SUM(EF4:EF34)</f>
        <v>547</v>
      </c>
      <c r="EG35" s="59">
        <f t="shared" si="57"/>
        <v>3.4745601219589659</v>
      </c>
      <c r="EH35" s="93">
        <f>SUM(EH4:EH34)</f>
        <v>375</v>
      </c>
      <c r="EI35" s="28">
        <f>EH35/U35*100</f>
        <v>2.2056228678978944</v>
      </c>
      <c r="EJ35" s="93">
        <f>SUM(EJ4:EJ34)</f>
        <v>340</v>
      </c>
      <c r="EK35" s="28">
        <f>EJ35/W35*100</f>
        <v>1.744036932546807</v>
      </c>
      <c r="EL35" s="28">
        <f>SUM(EL4:EL34)</f>
        <v>2643</v>
      </c>
      <c r="EM35" s="29">
        <v>17.840026999662502</v>
      </c>
      <c r="EN35" s="28">
        <f>SUM(EN4:EN34)</f>
        <v>3734</v>
      </c>
      <c r="EO35" s="29">
        <f>EN35/E35*100</f>
        <v>24.614370468029005</v>
      </c>
      <c r="EP35" s="28">
        <f>SUM(EP4:EP34)</f>
        <v>5050</v>
      </c>
      <c r="EQ35" s="29">
        <f>EP35/H35*100</f>
        <v>31.40351968161184</v>
      </c>
      <c r="ER35" s="28">
        <f>SUM(ER4:ER34)</f>
        <v>6024</v>
      </c>
      <c r="ES35" s="29">
        <f>ER35/K35*100</f>
        <v>36.626740438985834</v>
      </c>
      <c r="ET35" s="68">
        <f>SUM(ET4:ET34)</f>
        <v>6958</v>
      </c>
      <c r="EU35" s="59">
        <f t="shared" si="60"/>
        <v>44.197421076033791</v>
      </c>
      <c r="EV35" s="93">
        <f>SUM(EV4:EV34)</f>
        <v>8476</v>
      </c>
      <c r="EW35" s="59">
        <f t="shared" si="93"/>
        <v>49.852958475473471</v>
      </c>
      <c r="EX35" s="93">
        <f>SUM(EX4:EX34)</f>
        <v>9204</v>
      </c>
      <c r="EY35" s="59">
        <f t="shared" si="62"/>
        <v>47.212105668120032</v>
      </c>
      <c r="EZ35" s="102">
        <f>SUM(EZ4:EZ34)</f>
        <v>837</v>
      </c>
      <c r="FA35" s="44">
        <v>5.6496793790077628</v>
      </c>
      <c r="FB35" s="28">
        <f>SUM(FB4:FB34)</f>
        <v>852</v>
      </c>
      <c r="FC35" s="29">
        <f>FB35/E35*100</f>
        <v>5.6163480553724456</v>
      </c>
      <c r="FD35" s="28">
        <f>SUM(FD4:FD34)</f>
        <v>961</v>
      </c>
      <c r="FE35" s="29">
        <f>FD35/H35*100</f>
        <v>5.9759965176295005</v>
      </c>
      <c r="FF35" s="28">
        <f>SUM(FF4:FF34)</f>
        <v>1032</v>
      </c>
      <c r="FG35" s="29">
        <f>FF35/K35*100</f>
        <v>6.2747005532923934</v>
      </c>
      <c r="FH35" s="68">
        <f>SUM(FH4:FH34)</f>
        <v>969</v>
      </c>
      <c r="FI35" s="70">
        <f t="shared" si="63"/>
        <v>6.1551165597408373</v>
      </c>
      <c r="FJ35" s="97">
        <f>SUM(FJ4:FJ34)</f>
        <v>928</v>
      </c>
      <c r="FK35" s="80">
        <f t="shared" si="94"/>
        <v>5.4581813904246559</v>
      </c>
      <c r="FL35" s="97">
        <f>SUM(FL4:FL34)</f>
        <v>1010</v>
      </c>
      <c r="FM35" s="80">
        <f t="shared" si="65"/>
        <v>5.1808155937419853</v>
      </c>
      <c r="FN35" s="102">
        <f>SUM(FN4:FN34)</f>
        <v>55</v>
      </c>
      <c r="FO35" s="44">
        <v>0.37124535943300707</v>
      </c>
      <c r="FP35" s="28">
        <f>SUM(FP4:FP34)</f>
        <v>43</v>
      </c>
      <c r="FQ35" s="29">
        <f>FP35/E35*100</f>
        <v>0.28345418589321031</v>
      </c>
      <c r="FR35" s="28">
        <f>SUM(FR4:FR34)</f>
        <v>27</v>
      </c>
      <c r="FS35" s="29">
        <f>FR35/H35*100</f>
        <v>0.16790000621851875</v>
      </c>
      <c r="FT35" s="28">
        <f>SUM(FT4:FT34)</f>
        <v>19</v>
      </c>
      <c r="FU35" s="32">
        <f>FT35/K35*100</f>
        <v>0.11552258770596462</v>
      </c>
      <c r="FV35" s="69">
        <f>SUM(FV4:FV34)</f>
        <v>21</v>
      </c>
      <c r="FW35" s="29">
        <f t="shared" si="66"/>
        <v>0.13339261894175189</v>
      </c>
      <c r="FX35" s="108">
        <f>SUM(FX4:FX34)</f>
        <v>17</v>
      </c>
      <c r="FY35" s="81">
        <f t="shared" ref="FY35" si="95">FX35/U35*100</f>
        <v>9.998823667803787E-2</v>
      </c>
      <c r="FZ35" s="108">
        <f>SUM(FZ4:FZ34)</f>
        <v>22</v>
      </c>
      <c r="GA35" s="81">
        <f t="shared" ref="GA35" si="96">FZ35/W35*100</f>
        <v>0.11284944857655808</v>
      </c>
    </row>
    <row r="41" spans="1:183" ht="15.75" x14ac:dyDescent="0.25">
      <c r="FQ41" s="45"/>
      <c r="FR41" s="45"/>
    </row>
    <row r="42" spans="1:183" ht="15.75" x14ac:dyDescent="0.25">
      <c r="FQ42" s="46"/>
      <c r="FR42" s="43"/>
    </row>
    <row r="43" spans="1:183" ht="15.75" x14ac:dyDescent="0.25">
      <c r="FQ43" s="46"/>
      <c r="FR43" s="43"/>
    </row>
    <row r="44" spans="1:183" ht="15.75" x14ac:dyDescent="0.25">
      <c r="FQ44" s="46"/>
      <c r="FR44" s="43"/>
    </row>
    <row r="45" spans="1:183" ht="15.75" x14ac:dyDescent="0.25">
      <c r="FQ45" s="46"/>
      <c r="FR45" s="43"/>
    </row>
    <row r="46" spans="1:183" ht="15.75" x14ac:dyDescent="0.25">
      <c r="FQ46" s="46"/>
      <c r="FR46" s="43"/>
    </row>
    <row r="47" spans="1:183" ht="15.75" x14ac:dyDescent="0.25">
      <c r="FQ47" s="46"/>
      <c r="FR47" s="43"/>
    </row>
    <row r="48" spans="1:183" ht="15.75" x14ac:dyDescent="0.25">
      <c r="FQ48" s="46"/>
      <c r="FR48" s="43"/>
    </row>
    <row r="49" spans="173:174" ht="15.75" x14ac:dyDescent="0.25">
      <c r="FQ49" s="46"/>
      <c r="FR49" s="43"/>
    </row>
    <row r="50" spans="173:174" ht="15.75" x14ac:dyDescent="0.25">
      <c r="FQ50" s="46"/>
      <c r="FR50" s="43"/>
    </row>
    <row r="51" spans="173:174" ht="15.75" x14ac:dyDescent="0.25">
      <c r="FQ51" s="46"/>
      <c r="FR51" s="43"/>
    </row>
    <row r="52" spans="173:174" ht="15.75" x14ac:dyDescent="0.25">
      <c r="FQ52" s="46"/>
      <c r="FR52" s="43"/>
    </row>
    <row r="53" spans="173:174" ht="15.75" x14ac:dyDescent="0.25">
      <c r="FQ53" s="46"/>
      <c r="FR53" s="43"/>
    </row>
    <row r="54" spans="173:174" ht="15.75" x14ac:dyDescent="0.25">
      <c r="FQ54" s="46"/>
      <c r="FR54" s="43"/>
    </row>
    <row r="55" spans="173:174" ht="15.75" x14ac:dyDescent="0.25">
      <c r="FQ55" s="46"/>
      <c r="FR55" s="43"/>
    </row>
    <row r="56" spans="173:174" ht="15.75" x14ac:dyDescent="0.25">
      <c r="FQ56" s="46"/>
      <c r="FR56" s="43"/>
    </row>
    <row r="57" spans="173:174" ht="15.75" x14ac:dyDescent="0.25">
      <c r="FQ57" s="46"/>
      <c r="FR57" s="43"/>
    </row>
    <row r="58" spans="173:174" ht="15.75" x14ac:dyDescent="0.25">
      <c r="FQ58" s="46"/>
      <c r="FR58" s="43"/>
    </row>
    <row r="59" spans="173:174" ht="15.75" x14ac:dyDescent="0.25">
      <c r="FQ59" s="47"/>
      <c r="FR59" s="48"/>
    </row>
    <row r="60" spans="173:174" ht="15.75" x14ac:dyDescent="0.25">
      <c r="FQ60" s="46"/>
      <c r="FR60" s="43"/>
    </row>
    <row r="61" spans="173:174" ht="15.75" x14ac:dyDescent="0.25">
      <c r="FQ61" s="46"/>
      <c r="FR61" s="43"/>
    </row>
    <row r="62" spans="173:174" ht="15.75" x14ac:dyDescent="0.25">
      <c r="FQ62" s="46"/>
      <c r="FR62" s="43"/>
    </row>
    <row r="63" spans="173:174" ht="15.75" x14ac:dyDescent="0.25">
      <c r="FQ63" s="46"/>
      <c r="FR63" s="43"/>
    </row>
    <row r="64" spans="173:174" ht="15.75" x14ac:dyDescent="0.25">
      <c r="FQ64" s="46"/>
      <c r="FR64" s="43"/>
    </row>
    <row r="65" spans="173:174" ht="15.75" x14ac:dyDescent="0.25">
      <c r="FQ65" s="46"/>
      <c r="FR65" s="43"/>
    </row>
    <row r="66" spans="173:174" ht="15.75" x14ac:dyDescent="0.25">
      <c r="FQ66" s="46"/>
      <c r="FR66" s="43"/>
    </row>
    <row r="67" spans="173:174" ht="15.75" x14ac:dyDescent="0.25">
      <c r="FQ67" s="46"/>
      <c r="FR67" s="43"/>
    </row>
    <row r="68" spans="173:174" ht="15.75" x14ac:dyDescent="0.25">
      <c r="FQ68" s="46"/>
      <c r="FR68" s="43"/>
    </row>
    <row r="69" spans="173:174" ht="15.75" x14ac:dyDescent="0.25">
      <c r="FQ69" s="46"/>
      <c r="FR69" s="43"/>
    </row>
    <row r="70" spans="173:174" ht="15.75" x14ac:dyDescent="0.25">
      <c r="FQ70" s="46"/>
      <c r="FR70" s="43"/>
    </row>
    <row r="71" spans="173:174" ht="15.75" x14ac:dyDescent="0.25">
      <c r="FQ71" s="46"/>
      <c r="FR71" s="43"/>
    </row>
    <row r="72" spans="173:174" ht="15.75" x14ac:dyDescent="0.25">
      <c r="FQ72" s="46"/>
      <c r="FR72" s="46"/>
    </row>
    <row r="73" spans="173:174" ht="18.75" x14ac:dyDescent="0.25">
      <c r="FQ73" s="49"/>
      <c r="FR73" s="50"/>
    </row>
  </sheetData>
  <mergeCells count="16">
    <mergeCell ref="A1:FU1"/>
    <mergeCell ref="DH2:DI2"/>
    <mergeCell ref="A2:A3"/>
    <mergeCell ref="DF2:DG2"/>
    <mergeCell ref="B2:Y2"/>
    <mergeCell ref="Z2:AO2"/>
    <mergeCell ref="BD2:BQ2"/>
    <mergeCell ref="AP2:BC2"/>
    <mergeCell ref="BR2:CE2"/>
    <mergeCell ref="CF2:CS2"/>
    <mergeCell ref="CT2:DE2"/>
    <mergeCell ref="DJ2:DW2"/>
    <mergeCell ref="DX2:EK2"/>
    <mergeCell ref="EL2:EY2"/>
    <mergeCell ref="EZ2:FM2"/>
    <mergeCell ref="FN2:GA2"/>
  </mergeCells>
  <pageMargins left="0.23622047244094491" right="0.23622047244094491" top="0" bottom="0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состоянию на 1 августа</vt:lpstr>
      <vt:lpstr>'по состоянию на 1 августа'!Область_печати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Канакова</dc:creator>
  <cp:lastModifiedBy>Хузина Любовь Ильдаровна</cp:lastModifiedBy>
  <cp:lastPrinted>2017-07-28T04:47:08Z</cp:lastPrinted>
  <dcterms:created xsi:type="dcterms:W3CDTF">2013-06-25T18:07:39Z</dcterms:created>
  <dcterms:modified xsi:type="dcterms:W3CDTF">2024-07-26T12:03:15Z</dcterms:modified>
</cp:coreProperties>
</file>