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hare-rcoi\РЦОИ\Документы ОО ГИА\2024 год\Статистика\готовые формы\"/>
    </mc:Choice>
  </mc:AlternateContent>
  <xr:revisionPtr revIDLastSave="0" documentId="13_ncr:1_{E9758A8A-3B17-4131-8850-11B8B6943DF3}" xr6:coauthVersionLast="36" xr6:coauthVersionMax="36" xr10:uidLastSave="{00000000-0000-0000-0000-000000000000}"/>
  <bookViews>
    <workbookView xWindow="0" yWindow="0" windowWidth="24000" windowHeight="9300" xr2:uid="{00000000-000D-0000-FFFF-FFFF00000000}"/>
  </bookViews>
  <sheets>
    <sheet name="по состоянию на 1 августа" sheetId="9" r:id="rId1"/>
  </sheets>
  <calcPr calcId="191029" calcOnSave="0"/>
</workbook>
</file>

<file path=xl/calcChain.xml><?xml version="1.0" encoding="utf-8"?>
<calcChain xmlns="http://schemas.openxmlformats.org/spreadsheetml/2006/main">
  <c r="N9" i="9" l="1"/>
  <c r="L9" i="9"/>
  <c r="N8" i="9"/>
  <c r="L8" i="9"/>
  <c r="I9" i="9"/>
  <c r="H9" i="9"/>
  <c r="I8" i="9"/>
  <c r="H8" i="9"/>
  <c r="I10" i="9"/>
  <c r="H10" i="9"/>
  <c r="I11" i="9"/>
  <c r="I12" i="9"/>
  <c r="H12" i="9"/>
  <c r="I13" i="9"/>
  <c r="H13" i="9"/>
  <c r="I15" i="9"/>
  <c r="H15" i="9"/>
  <c r="H16" i="9"/>
  <c r="E16" i="9" l="1"/>
  <c r="K18" i="9"/>
  <c r="K8" i="9"/>
  <c r="K9" i="9"/>
  <c r="K10" i="9"/>
  <c r="K11" i="9"/>
  <c r="K12" i="9"/>
  <c r="K13" i="9"/>
  <c r="K14" i="9"/>
  <c r="K15" i="9"/>
  <c r="K16" i="9"/>
  <c r="K17" i="9"/>
  <c r="K19" i="9"/>
  <c r="K20" i="9"/>
  <c r="H19" i="9"/>
  <c r="E20" i="9"/>
  <c r="E15" i="9"/>
  <c r="E12" i="9"/>
  <c r="E11" i="9"/>
  <c r="E10" i="9"/>
  <c r="E9" i="9"/>
  <c r="E8" i="9"/>
  <c r="E13" i="9"/>
  <c r="E14" i="9"/>
  <c r="E17" i="9"/>
  <c r="E18" i="9"/>
  <c r="E19" i="9"/>
  <c r="H20" i="9"/>
  <c r="H11" i="9"/>
  <c r="H14" i="9"/>
  <c r="L21" i="9"/>
  <c r="H17" i="9"/>
  <c r="B8" i="9" l="1"/>
  <c r="P21" i="9" l="1"/>
  <c r="P8" i="9" l="1"/>
  <c r="P9" i="9"/>
  <c r="P19" i="9" l="1"/>
  <c r="P15" i="9"/>
</calcChain>
</file>

<file path=xl/sharedStrings.xml><?xml version="1.0" encoding="utf-8"?>
<sst xmlns="http://schemas.openxmlformats.org/spreadsheetml/2006/main" count="86" uniqueCount="32">
  <si>
    <t>количество сдававших экзамены</t>
  </si>
  <si>
    <t>Наименование общеобразовательного предмета*</t>
  </si>
  <si>
    <t>Количество выпускников, допущенных к аттестации (чел.)</t>
  </si>
  <si>
    <t xml:space="preserve">количество выпускников, успешно пересдавших </t>
  </si>
  <si>
    <t xml:space="preserve">Организация и проведение государственной итоговой аттестации по программам основного общего образования </t>
  </si>
  <si>
    <t>Выпускники, проходившие аттестацию в форме ОГЭ</t>
  </si>
  <si>
    <t>количество выпускников, не сдавших</t>
  </si>
  <si>
    <t>Выпускники, проходившие аттестацию в форме ГВЭ</t>
  </si>
  <si>
    <t>Количество выпускников, получивших аттестат об основном общем образовании (чел.)</t>
  </si>
  <si>
    <t>освобожденных от экзамена</t>
  </si>
  <si>
    <t>количество выпускников, успешно сдавших с первого раза</t>
  </si>
  <si>
    <t>количество неявившихся на экзамен</t>
  </si>
  <si>
    <t>-----</t>
  </si>
  <si>
    <t>количество выпускников, удаленных с экзамена без права пересдачи в основной период</t>
  </si>
  <si>
    <t>Русский язык</t>
  </si>
  <si>
    <t>Математика</t>
  </si>
  <si>
    <t>Физика</t>
  </si>
  <si>
    <t>Химия</t>
  </si>
  <si>
    <t>Биология</t>
  </si>
  <si>
    <t>История</t>
  </si>
  <si>
    <t>География</t>
  </si>
  <si>
    <t>Английский язык</t>
  </si>
  <si>
    <t>Немецкий язык</t>
  </si>
  <si>
    <t>Французский язык</t>
  </si>
  <si>
    <t>Обществознание</t>
  </si>
  <si>
    <t>Литература</t>
  </si>
  <si>
    <t>Информатика и ИКТ</t>
  </si>
  <si>
    <t>количество не явившихся на экзамен</t>
  </si>
  <si>
    <t>Количество выпускников, недопущенных к аттестации (чел.)</t>
  </si>
  <si>
    <t>Родной язык</t>
  </si>
  <si>
    <t>в Удмуртской Республике в 2024 году</t>
  </si>
  <si>
    <t>Общее количество выпускников 9-х классов в 2024 году (чел.)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</si>
</sst>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workbookViewId="0">
      <pane xSplit="4" ySplit="7" topLeftCell="L8" activePane="bottomRight" state="frozen"/>
      <selection pane="topRight" activeCell="E1" sqref="E1"/>
      <selection pane="bottomLeft" activeCell="A8" sqref="A8"/>
      <selection pane="bottomRight" sqref="A1:Q1"/>
    </sheetView>
  </sheetViews>
  <sheetFormatPr defaultColWidth="16.7109375" defaultRowHeight="18" customHeight="1" x14ac:dyDescent="0.2"/>
  <cols>
    <col min="1" max="3" width="16.7109375" style="7"/>
    <col min="4" max="4" width="18" style="7" customWidth="1"/>
    <col min="5" max="16384" width="16.7109375" style="7"/>
  </cols>
  <sheetData>
    <row r="1" spans="1:17" s="5" customFormat="1" ht="18" customHeight="1" x14ac:dyDescent="0.2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5" customFormat="1" ht="18" customHeight="1" x14ac:dyDescent="0.2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s="5" customFormat="1" ht="18" customHeight="1" x14ac:dyDescent="0.2">
      <c r="B3" s="6"/>
      <c r="C3" s="6"/>
    </row>
    <row r="4" spans="1:17" s="5" customFormat="1" ht="18" customHeight="1" thickBot="1" x14ac:dyDescent="0.25">
      <c r="B4" s="6"/>
      <c r="C4" s="6"/>
    </row>
    <row r="5" spans="1:17" s="5" customFormat="1" ht="45" customHeight="1" thickBot="1" x14ac:dyDescent="0.25">
      <c r="A5" s="22" t="s">
        <v>31</v>
      </c>
      <c r="B5" s="23" t="s">
        <v>2</v>
      </c>
      <c r="C5" s="30" t="s">
        <v>28</v>
      </c>
      <c r="D5" s="25" t="s">
        <v>1</v>
      </c>
      <c r="E5" s="26" t="s">
        <v>5</v>
      </c>
      <c r="F5" s="27"/>
      <c r="G5" s="27"/>
      <c r="H5" s="27"/>
      <c r="I5" s="27"/>
      <c r="J5" s="27"/>
      <c r="K5" s="23"/>
      <c r="L5" s="25" t="s">
        <v>7</v>
      </c>
      <c r="M5" s="28"/>
      <c r="N5" s="28"/>
      <c r="O5" s="28"/>
      <c r="P5" s="29"/>
      <c r="Q5" s="22" t="s">
        <v>8</v>
      </c>
    </row>
    <row r="6" spans="1:17" ht="77.25" thickBot="1" x14ac:dyDescent="0.25">
      <c r="A6" s="22"/>
      <c r="B6" s="24"/>
      <c r="C6" s="31"/>
      <c r="D6" s="25"/>
      <c r="E6" s="1" t="s">
        <v>11</v>
      </c>
      <c r="F6" s="1" t="s">
        <v>0</v>
      </c>
      <c r="G6" s="1" t="s">
        <v>9</v>
      </c>
      <c r="H6" s="1" t="s">
        <v>10</v>
      </c>
      <c r="I6" s="1" t="s">
        <v>3</v>
      </c>
      <c r="J6" s="1" t="s">
        <v>13</v>
      </c>
      <c r="K6" s="1" t="s">
        <v>6</v>
      </c>
      <c r="L6" s="1" t="s">
        <v>27</v>
      </c>
      <c r="M6" s="1" t="s">
        <v>0</v>
      </c>
      <c r="N6" s="1" t="s">
        <v>10</v>
      </c>
      <c r="O6" s="1" t="s">
        <v>3</v>
      </c>
      <c r="P6" s="1" t="s">
        <v>6</v>
      </c>
      <c r="Q6" s="22"/>
    </row>
    <row r="7" spans="1:17" ht="18" customHeight="1" thickBot="1" x14ac:dyDescent="0.25">
      <c r="A7" s="8">
        <v>1</v>
      </c>
      <c r="B7" s="9">
        <v>2</v>
      </c>
      <c r="C7" s="8">
        <v>3</v>
      </c>
      <c r="D7" s="9">
        <v>4</v>
      </c>
      <c r="E7" s="8">
        <v>5</v>
      </c>
      <c r="F7" s="9">
        <v>6</v>
      </c>
      <c r="G7" s="8">
        <v>7</v>
      </c>
      <c r="H7" s="9">
        <v>8</v>
      </c>
      <c r="I7" s="8">
        <v>9</v>
      </c>
      <c r="J7" s="9">
        <v>10</v>
      </c>
      <c r="K7" s="9">
        <v>11</v>
      </c>
      <c r="L7" s="9">
        <v>12</v>
      </c>
      <c r="M7" s="8">
        <v>13</v>
      </c>
      <c r="N7" s="9">
        <v>14</v>
      </c>
      <c r="O7" s="8">
        <v>15</v>
      </c>
      <c r="P7" s="9">
        <v>16</v>
      </c>
      <c r="Q7" s="8">
        <v>17</v>
      </c>
    </row>
    <row r="8" spans="1:17" ht="18" customHeight="1" x14ac:dyDescent="0.2">
      <c r="A8" s="14">
        <v>19495</v>
      </c>
      <c r="B8" s="14">
        <f>A8-C8</f>
        <v>19174</v>
      </c>
      <c r="C8" s="14">
        <v>321</v>
      </c>
      <c r="D8" s="10" t="s">
        <v>14</v>
      </c>
      <c r="E8" s="10">
        <f>17599-F8-G8</f>
        <v>50</v>
      </c>
      <c r="F8" s="10">
        <v>17546</v>
      </c>
      <c r="G8" s="10">
        <v>3</v>
      </c>
      <c r="H8" s="10">
        <f>15793+36+1</f>
        <v>15830</v>
      </c>
      <c r="I8" s="10">
        <f>782+58</f>
        <v>840</v>
      </c>
      <c r="J8" s="10">
        <v>4</v>
      </c>
      <c r="K8" s="33">
        <f t="shared" ref="K8:K19" si="0">F8-H8-I8</f>
        <v>876</v>
      </c>
      <c r="L8" s="10">
        <f>709-M8</f>
        <v>3</v>
      </c>
      <c r="M8" s="10">
        <v>706</v>
      </c>
      <c r="N8" s="10">
        <f>3+694+6</f>
        <v>703</v>
      </c>
      <c r="O8" s="10">
        <v>1</v>
      </c>
      <c r="P8" s="10">
        <f>M8-N8-O8</f>
        <v>2</v>
      </c>
      <c r="Q8" s="17">
        <v>16801</v>
      </c>
    </row>
    <row r="9" spans="1:17" ht="18" customHeight="1" x14ac:dyDescent="0.2">
      <c r="A9" s="15"/>
      <c r="B9" s="15"/>
      <c r="C9" s="15"/>
      <c r="D9" s="11" t="s">
        <v>15</v>
      </c>
      <c r="E9" s="11">
        <f>18292-F9-G9</f>
        <v>104</v>
      </c>
      <c r="F9" s="11">
        <v>18186</v>
      </c>
      <c r="G9" s="11">
        <v>2</v>
      </c>
      <c r="H9" s="11">
        <f>14739+268</f>
        <v>15007</v>
      </c>
      <c r="I9" s="11">
        <f>1323+1</f>
        <v>1324</v>
      </c>
      <c r="J9" s="11">
        <v>9</v>
      </c>
      <c r="K9" s="11">
        <f t="shared" si="0"/>
        <v>1855</v>
      </c>
      <c r="L9" s="11">
        <f>745-M9</f>
        <v>5</v>
      </c>
      <c r="M9" s="11">
        <v>740</v>
      </c>
      <c r="N9" s="11">
        <f>594+2+3</f>
        <v>599</v>
      </c>
      <c r="O9" s="11">
        <v>102</v>
      </c>
      <c r="P9" s="11">
        <f>M9-N9-O9</f>
        <v>39</v>
      </c>
      <c r="Q9" s="18"/>
    </row>
    <row r="10" spans="1:17" ht="18" customHeight="1" x14ac:dyDescent="0.2">
      <c r="A10" s="15"/>
      <c r="B10" s="15"/>
      <c r="C10" s="15"/>
      <c r="D10" s="11" t="s">
        <v>16</v>
      </c>
      <c r="E10" s="11">
        <f>1564-F10-G10</f>
        <v>0</v>
      </c>
      <c r="F10" s="11">
        <v>1562</v>
      </c>
      <c r="G10" s="11">
        <v>2</v>
      </c>
      <c r="H10" s="11">
        <f>1245+256+1+1</f>
        <v>1503</v>
      </c>
      <c r="I10" s="11">
        <f>35+4</f>
        <v>39</v>
      </c>
      <c r="J10" s="11" t="s">
        <v>12</v>
      </c>
      <c r="K10" s="11">
        <f t="shared" si="0"/>
        <v>20</v>
      </c>
      <c r="L10" s="11" t="s">
        <v>12</v>
      </c>
      <c r="M10" s="11" t="s">
        <v>12</v>
      </c>
      <c r="N10" s="11" t="s">
        <v>12</v>
      </c>
      <c r="O10" s="11" t="s">
        <v>12</v>
      </c>
      <c r="P10" s="11" t="s">
        <v>12</v>
      </c>
      <c r="Q10" s="18"/>
    </row>
    <row r="11" spans="1:17" ht="18" customHeight="1" x14ac:dyDescent="0.2">
      <c r="A11" s="15"/>
      <c r="B11" s="15"/>
      <c r="C11" s="15"/>
      <c r="D11" s="11" t="s">
        <v>17</v>
      </c>
      <c r="E11" s="11">
        <f>1313-F11</f>
        <v>1</v>
      </c>
      <c r="F11" s="11">
        <v>1312</v>
      </c>
      <c r="G11" s="11" t="s">
        <v>12</v>
      </c>
      <c r="H11" s="11">
        <f>775+476+3</f>
        <v>1254</v>
      </c>
      <c r="I11" s="11">
        <f>25+4</f>
        <v>29</v>
      </c>
      <c r="J11" s="11" t="s">
        <v>12</v>
      </c>
      <c r="K11" s="11">
        <f t="shared" si="0"/>
        <v>29</v>
      </c>
      <c r="L11" s="11" t="s">
        <v>12</v>
      </c>
      <c r="M11" s="11" t="s">
        <v>12</v>
      </c>
      <c r="N11" s="11" t="s">
        <v>12</v>
      </c>
      <c r="O11" s="11" t="s">
        <v>12</v>
      </c>
      <c r="P11" s="11" t="s">
        <v>12</v>
      </c>
      <c r="Q11" s="18"/>
    </row>
    <row r="12" spans="1:17" ht="18" customHeight="1" x14ac:dyDescent="0.2">
      <c r="A12" s="15"/>
      <c r="B12" s="15"/>
      <c r="C12" s="15"/>
      <c r="D12" s="11" t="s">
        <v>26</v>
      </c>
      <c r="E12" s="11">
        <f>9229-F12-G12</f>
        <v>22</v>
      </c>
      <c r="F12" s="11">
        <v>9206</v>
      </c>
      <c r="G12" s="11">
        <v>1</v>
      </c>
      <c r="H12" s="11">
        <f>3728+2881+1703+15</f>
        <v>8327</v>
      </c>
      <c r="I12" s="11">
        <f>227+93+1</f>
        <v>321</v>
      </c>
      <c r="J12" s="33">
        <v>2</v>
      </c>
      <c r="K12" s="11">
        <f t="shared" si="0"/>
        <v>558</v>
      </c>
      <c r="L12" s="11">
        <v>0</v>
      </c>
      <c r="M12" s="11">
        <v>1</v>
      </c>
      <c r="N12" s="11">
        <v>1</v>
      </c>
      <c r="O12" s="11">
        <v>0</v>
      </c>
      <c r="P12" s="11">
        <v>0</v>
      </c>
      <c r="Q12" s="18"/>
    </row>
    <row r="13" spans="1:17" ht="18" customHeight="1" x14ac:dyDescent="0.2">
      <c r="A13" s="15"/>
      <c r="B13" s="15"/>
      <c r="C13" s="15"/>
      <c r="D13" s="11" t="s">
        <v>18</v>
      </c>
      <c r="E13" s="11">
        <f>4554-F13</f>
        <v>13</v>
      </c>
      <c r="F13" s="11">
        <v>4541</v>
      </c>
      <c r="G13" s="11" t="s">
        <v>12</v>
      </c>
      <c r="H13" s="11">
        <f>3103+1275+4+1</f>
        <v>4383</v>
      </c>
      <c r="I13" s="11">
        <f>23+14</f>
        <v>37</v>
      </c>
      <c r="J13" s="11">
        <v>2</v>
      </c>
      <c r="K13" s="11">
        <f t="shared" si="0"/>
        <v>121</v>
      </c>
      <c r="L13" s="11" t="s">
        <v>12</v>
      </c>
      <c r="M13" s="11" t="s">
        <v>12</v>
      </c>
      <c r="N13" s="11" t="s">
        <v>12</v>
      </c>
      <c r="O13" s="11" t="s">
        <v>12</v>
      </c>
      <c r="P13" s="11" t="s">
        <v>12</v>
      </c>
      <c r="Q13" s="18"/>
    </row>
    <row r="14" spans="1:17" ht="18" customHeight="1" x14ac:dyDescent="0.2">
      <c r="A14" s="15"/>
      <c r="B14" s="15"/>
      <c r="C14" s="15"/>
      <c r="D14" s="11" t="s">
        <v>19</v>
      </c>
      <c r="E14" s="11">
        <f>402-F14</f>
        <v>0</v>
      </c>
      <c r="F14" s="11">
        <v>402</v>
      </c>
      <c r="G14" s="11" t="s">
        <v>12</v>
      </c>
      <c r="H14" s="11">
        <f>385</f>
        <v>385</v>
      </c>
      <c r="I14" s="11">
        <v>9</v>
      </c>
      <c r="J14" s="11">
        <v>1</v>
      </c>
      <c r="K14" s="11">
        <f t="shared" si="0"/>
        <v>8</v>
      </c>
      <c r="L14" s="11">
        <v>0</v>
      </c>
      <c r="M14" s="11">
        <v>1</v>
      </c>
      <c r="N14" s="11">
        <v>0</v>
      </c>
      <c r="O14" s="11">
        <v>0</v>
      </c>
      <c r="P14" s="11">
        <v>0</v>
      </c>
      <c r="Q14" s="18"/>
    </row>
    <row r="15" spans="1:17" ht="18" customHeight="1" x14ac:dyDescent="0.2">
      <c r="A15" s="15"/>
      <c r="B15" s="15"/>
      <c r="C15" s="15"/>
      <c r="D15" s="11" t="s">
        <v>20</v>
      </c>
      <c r="E15" s="11">
        <f>9316-F15-G15</f>
        <v>49</v>
      </c>
      <c r="F15" s="11">
        <v>9266</v>
      </c>
      <c r="G15" s="11">
        <v>1</v>
      </c>
      <c r="H15" s="11">
        <f>7048+800+10+3</f>
        <v>7861</v>
      </c>
      <c r="I15" s="11">
        <f>575+43+1</f>
        <v>619</v>
      </c>
      <c r="J15" s="11">
        <v>2</v>
      </c>
      <c r="K15" s="11">
        <f t="shared" si="0"/>
        <v>786</v>
      </c>
      <c r="L15" s="11">
        <v>0</v>
      </c>
      <c r="M15" s="11">
        <v>16</v>
      </c>
      <c r="N15" s="11">
        <v>16</v>
      </c>
      <c r="O15" s="11">
        <v>0</v>
      </c>
      <c r="P15" s="11">
        <f>M15-N15-O15</f>
        <v>0</v>
      </c>
      <c r="Q15" s="18"/>
    </row>
    <row r="16" spans="1:17" ht="18" customHeight="1" x14ac:dyDescent="0.2">
      <c r="A16" s="15"/>
      <c r="B16" s="15"/>
      <c r="C16" s="15"/>
      <c r="D16" s="11" t="s">
        <v>21</v>
      </c>
      <c r="E16" s="11">
        <f>1012-F16-G16</f>
        <v>0</v>
      </c>
      <c r="F16" s="11">
        <v>1011</v>
      </c>
      <c r="G16" s="11">
        <v>1</v>
      </c>
      <c r="H16" s="11">
        <f>984+4</f>
        <v>988</v>
      </c>
      <c r="I16" s="11">
        <v>16</v>
      </c>
      <c r="J16" s="11">
        <v>1</v>
      </c>
      <c r="K16" s="11">
        <f t="shared" si="0"/>
        <v>7</v>
      </c>
      <c r="L16" s="11" t="s">
        <v>12</v>
      </c>
      <c r="M16" s="11" t="s">
        <v>12</v>
      </c>
      <c r="N16" s="11" t="s">
        <v>12</v>
      </c>
      <c r="O16" s="11" t="s">
        <v>12</v>
      </c>
      <c r="P16" s="11" t="s">
        <v>12</v>
      </c>
      <c r="Q16" s="18"/>
    </row>
    <row r="17" spans="1:17" ht="18" customHeight="1" x14ac:dyDescent="0.2">
      <c r="A17" s="15"/>
      <c r="B17" s="15"/>
      <c r="C17" s="15"/>
      <c r="D17" s="11" t="s">
        <v>22</v>
      </c>
      <c r="E17" s="11">
        <f>22-F17</f>
        <v>0</v>
      </c>
      <c r="F17" s="11">
        <v>22</v>
      </c>
      <c r="G17" s="11" t="s">
        <v>12</v>
      </c>
      <c r="H17" s="11">
        <f>17</f>
        <v>17</v>
      </c>
      <c r="I17" s="11">
        <v>4</v>
      </c>
      <c r="J17" s="11" t="s">
        <v>12</v>
      </c>
      <c r="K17" s="11">
        <f t="shared" si="0"/>
        <v>1</v>
      </c>
      <c r="L17" s="11" t="s">
        <v>12</v>
      </c>
      <c r="M17" s="11" t="s">
        <v>12</v>
      </c>
      <c r="N17" s="11" t="s">
        <v>12</v>
      </c>
      <c r="O17" s="11" t="s">
        <v>12</v>
      </c>
      <c r="P17" s="11" t="s">
        <v>12</v>
      </c>
      <c r="Q17" s="18"/>
    </row>
    <row r="18" spans="1:17" ht="18" customHeight="1" x14ac:dyDescent="0.2">
      <c r="A18" s="15"/>
      <c r="B18" s="15"/>
      <c r="C18" s="15"/>
      <c r="D18" s="11" t="s">
        <v>23</v>
      </c>
      <c r="E18" s="11">
        <f>2-F18</f>
        <v>0</v>
      </c>
      <c r="F18" s="11">
        <v>2</v>
      </c>
      <c r="G18" s="11">
        <v>0</v>
      </c>
      <c r="H18" s="11">
        <v>2</v>
      </c>
      <c r="I18" s="11">
        <v>0</v>
      </c>
      <c r="J18" s="11">
        <v>0</v>
      </c>
      <c r="K18" s="11">
        <f t="shared" si="0"/>
        <v>0</v>
      </c>
      <c r="L18" s="11" t="s">
        <v>12</v>
      </c>
      <c r="M18" s="11" t="s">
        <v>12</v>
      </c>
      <c r="N18" s="11" t="s">
        <v>12</v>
      </c>
      <c r="O18" s="11" t="s">
        <v>12</v>
      </c>
      <c r="P18" s="11" t="s">
        <v>12</v>
      </c>
      <c r="Q18" s="18"/>
    </row>
    <row r="19" spans="1:17" ht="18" customHeight="1" x14ac:dyDescent="0.2">
      <c r="A19" s="15"/>
      <c r="B19" s="15"/>
      <c r="C19" s="15"/>
      <c r="D19" s="11" t="s">
        <v>24</v>
      </c>
      <c r="E19" s="11">
        <f>7558-F19</f>
        <v>44</v>
      </c>
      <c r="F19" s="11">
        <v>7514</v>
      </c>
      <c r="G19" s="11" t="s">
        <v>12</v>
      </c>
      <c r="H19" s="11">
        <f>4806+1927+7+3</f>
        <v>6743</v>
      </c>
      <c r="I19" s="11">
        <v>263</v>
      </c>
      <c r="J19" s="33">
        <v>1</v>
      </c>
      <c r="K19" s="11">
        <f t="shared" si="0"/>
        <v>508</v>
      </c>
      <c r="L19" s="11">
        <v>0</v>
      </c>
      <c r="M19" s="11">
        <v>15</v>
      </c>
      <c r="N19" s="11">
        <v>15</v>
      </c>
      <c r="O19" s="11">
        <v>0</v>
      </c>
      <c r="P19" s="11">
        <f>M19-N19-O19</f>
        <v>0</v>
      </c>
      <c r="Q19" s="18"/>
    </row>
    <row r="20" spans="1:17" ht="18" customHeight="1" x14ac:dyDescent="0.2">
      <c r="A20" s="15"/>
      <c r="B20" s="15"/>
      <c r="C20" s="15"/>
      <c r="D20" s="11" t="s">
        <v>25</v>
      </c>
      <c r="E20" s="11">
        <f>341-F20-G20</f>
        <v>0</v>
      </c>
      <c r="F20" s="11">
        <v>340</v>
      </c>
      <c r="G20" s="11">
        <v>1</v>
      </c>
      <c r="H20" s="11">
        <f>330+1</f>
        <v>331</v>
      </c>
      <c r="I20" s="11">
        <v>4</v>
      </c>
      <c r="J20" s="11" t="s">
        <v>12</v>
      </c>
      <c r="K20" s="11">
        <f>F20-H20-I20</f>
        <v>5</v>
      </c>
      <c r="L20" s="11" t="s">
        <v>12</v>
      </c>
      <c r="M20" s="11" t="s">
        <v>12</v>
      </c>
      <c r="N20" s="11" t="s">
        <v>12</v>
      </c>
      <c r="O20" s="11" t="s">
        <v>12</v>
      </c>
      <c r="P20" s="11" t="s">
        <v>12</v>
      </c>
      <c r="Q20" s="18"/>
    </row>
    <row r="21" spans="1:17" ht="18" customHeight="1" thickBot="1" x14ac:dyDescent="0.25">
      <c r="A21" s="16"/>
      <c r="B21" s="16"/>
      <c r="C21" s="16"/>
      <c r="D21" s="12" t="s">
        <v>29</v>
      </c>
      <c r="E21" s="12" t="s">
        <v>12</v>
      </c>
      <c r="F21" s="12" t="s">
        <v>12</v>
      </c>
      <c r="G21" s="12" t="s">
        <v>12</v>
      </c>
      <c r="H21" s="12" t="s">
        <v>12</v>
      </c>
      <c r="I21" s="12" t="s">
        <v>12</v>
      </c>
      <c r="J21" s="32" t="s">
        <v>12</v>
      </c>
      <c r="K21" s="12" t="s">
        <v>12</v>
      </c>
      <c r="L21" s="12">
        <f>129-M21</f>
        <v>0</v>
      </c>
      <c r="M21" s="12">
        <v>129</v>
      </c>
      <c r="N21" s="12">
        <v>128</v>
      </c>
      <c r="O21" s="12">
        <v>0</v>
      </c>
      <c r="P21" s="12">
        <f>M21-N21-O21</f>
        <v>1</v>
      </c>
      <c r="Q21" s="19"/>
    </row>
    <row r="22" spans="1:17" ht="18" customHeight="1" x14ac:dyDescent="0.2">
      <c r="A22" s="13"/>
      <c r="B22" s="13"/>
      <c r="C22" s="13"/>
      <c r="D22" s="13"/>
      <c r="E22" s="13"/>
      <c r="F22" s="2"/>
      <c r="G22" s="2"/>
      <c r="H22" s="4"/>
      <c r="I22" s="4"/>
      <c r="J22" s="2"/>
      <c r="K22" s="2"/>
      <c r="L22" s="2"/>
      <c r="M22" s="13"/>
      <c r="N22" s="3"/>
      <c r="O22" s="13"/>
      <c r="P22" s="13"/>
      <c r="Q22" s="13"/>
    </row>
    <row r="23" spans="1:17" ht="18" customHeight="1" x14ac:dyDescent="0.2">
      <c r="A23" s="13"/>
      <c r="B23" s="13"/>
      <c r="C23" s="13"/>
      <c r="D23" s="13"/>
      <c r="E23" s="13"/>
      <c r="F23" s="2"/>
      <c r="G23" s="2"/>
      <c r="H23" s="2"/>
      <c r="I23" s="2"/>
      <c r="J23" s="2"/>
      <c r="K23" s="2"/>
      <c r="L23" s="2"/>
      <c r="M23" s="13"/>
      <c r="N23" s="3"/>
      <c r="O23" s="13"/>
      <c r="P23" s="13"/>
      <c r="Q23" s="13"/>
    </row>
    <row r="24" spans="1:17" ht="18" customHeight="1" x14ac:dyDescent="0.2">
      <c r="A24" s="13"/>
      <c r="B24" s="13"/>
      <c r="C24" s="13"/>
      <c r="D24" s="13"/>
      <c r="E24" s="13"/>
      <c r="F24" s="2"/>
      <c r="G24" s="2"/>
      <c r="H24" s="2"/>
      <c r="I24" s="2"/>
      <c r="J24" s="2"/>
      <c r="K24" s="2"/>
      <c r="L24" s="2"/>
      <c r="M24" s="13"/>
      <c r="N24" s="3"/>
      <c r="O24" s="13"/>
      <c r="P24" s="13"/>
      <c r="Q24" s="13"/>
    </row>
    <row r="25" spans="1:17" ht="18" customHeight="1" x14ac:dyDescent="0.2">
      <c r="A25" s="13"/>
      <c r="B25" s="13"/>
      <c r="C25" s="13"/>
      <c r="D25" s="13"/>
      <c r="E25" s="13"/>
      <c r="F25" s="2"/>
      <c r="G25" s="2"/>
      <c r="H25" s="2"/>
      <c r="I25" s="2"/>
      <c r="J25" s="2"/>
      <c r="K25" s="2"/>
      <c r="L25" s="2"/>
      <c r="M25" s="13"/>
      <c r="N25" s="3"/>
      <c r="O25" s="13"/>
      <c r="P25" s="13"/>
      <c r="Q25" s="13"/>
    </row>
    <row r="26" spans="1:17" ht="18" customHeight="1" x14ac:dyDescent="0.2">
      <c r="A26" s="13"/>
      <c r="B26" s="13"/>
      <c r="C26" s="13"/>
      <c r="D26" s="13"/>
      <c r="E26" s="13"/>
      <c r="F26" s="2"/>
      <c r="G26" s="2"/>
      <c r="H26" s="2"/>
      <c r="I26" s="2"/>
      <c r="J26" s="2"/>
      <c r="K26" s="2"/>
      <c r="L26" s="2"/>
      <c r="M26" s="13"/>
      <c r="N26" s="3"/>
      <c r="O26" s="13"/>
      <c r="P26" s="13"/>
      <c r="Q26" s="13"/>
    </row>
    <row r="27" spans="1:17" ht="18" customHeight="1" x14ac:dyDescent="0.2">
      <c r="A27" s="13"/>
      <c r="B27" s="13"/>
      <c r="C27" s="13"/>
      <c r="D27" s="13"/>
      <c r="E27" s="13"/>
      <c r="F27" s="2"/>
      <c r="G27" s="2"/>
      <c r="H27" s="2"/>
      <c r="I27" s="2"/>
      <c r="J27" s="2"/>
      <c r="K27" s="2"/>
      <c r="L27" s="2"/>
      <c r="M27" s="13"/>
      <c r="N27" s="3"/>
      <c r="O27" s="13"/>
      <c r="P27" s="13"/>
      <c r="Q27" s="13"/>
    </row>
    <row r="28" spans="1:17" ht="18" customHeight="1" x14ac:dyDescent="0.2">
      <c r="A28" s="13"/>
      <c r="B28" s="13"/>
      <c r="C28" s="13"/>
      <c r="D28" s="13"/>
      <c r="E28" s="13"/>
      <c r="F28" s="2"/>
      <c r="G28" s="2"/>
      <c r="H28" s="2"/>
      <c r="I28" s="2"/>
      <c r="J28" s="2"/>
      <c r="K28" s="2"/>
      <c r="L28" s="2"/>
      <c r="M28" s="13"/>
      <c r="N28" s="3"/>
      <c r="O28" s="13"/>
      <c r="P28" s="13"/>
      <c r="Q28" s="13"/>
    </row>
    <row r="29" spans="1:17" ht="18" customHeight="1" x14ac:dyDescent="0.2">
      <c r="A29" s="13"/>
      <c r="B29" s="13"/>
      <c r="C29" s="13"/>
      <c r="D29" s="13"/>
      <c r="E29" s="13"/>
      <c r="F29" s="2"/>
      <c r="G29" s="2"/>
      <c r="H29" s="2"/>
      <c r="I29" s="2"/>
      <c r="J29" s="2"/>
      <c r="K29" s="2"/>
      <c r="L29" s="2"/>
      <c r="M29" s="13"/>
      <c r="N29" s="3"/>
      <c r="O29" s="13"/>
      <c r="P29" s="13"/>
      <c r="Q29" s="13"/>
    </row>
    <row r="30" spans="1:17" ht="18" customHeight="1" x14ac:dyDescent="0.2">
      <c r="A30" s="13"/>
      <c r="B30" s="13"/>
      <c r="C30" s="13"/>
      <c r="D30" s="13"/>
      <c r="E30" s="13"/>
      <c r="F30" s="2"/>
      <c r="G30" s="2"/>
      <c r="H30" s="2"/>
      <c r="I30" s="2"/>
      <c r="J30" s="2"/>
      <c r="K30" s="2"/>
      <c r="L30" s="2"/>
      <c r="M30" s="13"/>
      <c r="N30" s="3"/>
      <c r="O30" s="13"/>
      <c r="P30" s="13"/>
      <c r="Q30" s="13"/>
    </row>
    <row r="31" spans="1:17" ht="18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3"/>
      <c r="O31" s="13"/>
      <c r="P31" s="13"/>
      <c r="Q31" s="13"/>
    </row>
    <row r="32" spans="1:17" ht="18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8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8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18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18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18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18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8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8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18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ht="18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ht="18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</sheetData>
  <mergeCells count="13">
    <mergeCell ref="A8:A21"/>
    <mergeCell ref="B8:B21"/>
    <mergeCell ref="C8:C21"/>
    <mergeCell ref="Q8:Q21"/>
    <mergeCell ref="A1:Q1"/>
    <mergeCell ref="A2:Q2"/>
    <mergeCell ref="A5:A6"/>
    <mergeCell ref="B5:B6"/>
    <mergeCell ref="D5:D6"/>
    <mergeCell ref="E5:K5"/>
    <mergeCell ref="L5:P5"/>
    <mergeCell ref="Q5:Q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состоянию на 1 августа</vt:lpstr>
    </vt:vector>
  </TitlesOfParts>
  <Company>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danilova</dc:creator>
  <cp:lastModifiedBy>Хузина Любовь Ильдаровна</cp:lastModifiedBy>
  <cp:lastPrinted>2019-09-02T10:39:07Z</cp:lastPrinted>
  <dcterms:created xsi:type="dcterms:W3CDTF">2011-06-16T12:49:59Z</dcterms:created>
  <dcterms:modified xsi:type="dcterms:W3CDTF">2024-07-30T10:57:29Z</dcterms:modified>
</cp:coreProperties>
</file>